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เงินอุดหนุน" sheetId="7" r:id="rId7"/>
  </sheets>
  <definedNames>
    <definedName name="_xlnm.Print_Titles" localSheetId="0">'1'!$3:$3</definedName>
    <definedName name="_xlnm.Print_Titles" localSheetId="1">'2'!$2:$2</definedName>
    <definedName name="_xlnm.Print_Titles" localSheetId="3">'4'!$2:$2</definedName>
    <definedName name="_xlnm.Print_Titles" localSheetId="6">'เงินอุดหนุน'!$8:$8</definedName>
  </definedNames>
  <calcPr fullCalcOnLoad="1"/>
</workbook>
</file>

<file path=xl/comments2.xml><?xml version="1.0" encoding="utf-8"?>
<comments xmlns="http://schemas.openxmlformats.org/spreadsheetml/2006/main">
  <authors>
    <author>iLLuSioN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<sst xmlns="http://schemas.openxmlformats.org/spreadsheetml/2006/main" count="329" uniqueCount="281">
  <si>
    <t xml:space="preserve">     1)   ยุทธศาสตร์การการพัฒนาโครงสร้างพื้นฐานการจราจรและผังเมืองรวม</t>
  </si>
  <si>
    <r>
      <t>1.3</t>
    </r>
    <r>
      <rPr>
        <sz val="16"/>
        <rFont val="Times New Roman"/>
        <family val="1"/>
      </rPr>
      <t>  </t>
    </r>
    <r>
      <rPr>
        <sz val="16"/>
        <rFont val="Angsana New"/>
        <family val="1"/>
      </rPr>
      <t xml:space="preserve">จัดวางและจัดทำผังเมืองรวมเพื่อดำรงรักษาเมืองและ
  บริเวณที่เกี่ยวข้องหรือชนบท  </t>
    </r>
  </si>
  <si>
    <t>แนวทาง</t>
  </si>
  <si>
    <t>จำนวนเงิน</t>
  </si>
  <si>
    <t xml:space="preserve">            2   จัดระบบจราจรขนส่งให้มีประสิทธิภาพ  มีความปลอดภัยในการสัญจร  </t>
  </si>
  <si>
    <t xml:space="preserve">             ความเสมอภาคในการใช้พื้นที่ถนนและพัฒนาระบบขนส่งที่ยั่งยืน</t>
  </si>
  <si>
    <t>-   ปรับปรุงผังเมืองรวมเมืองทุ่งสง(เฉพาะค่าใช้จ่ายของอบต.ชะมาย)</t>
  </si>
  <si>
    <t>รวม</t>
  </si>
  <si>
    <t>รวมทั้งสิ้น</t>
  </si>
  <si>
    <r>
      <t>2)</t>
    </r>
    <r>
      <rPr>
        <b/>
        <sz val="16"/>
        <rFont val="Times New Roman"/>
        <family val="1"/>
      </rPr>
      <t xml:space="preserve">  </t>
    </r>
    <r>
      <rPr>
        <b/>
        <sz val="16"/>
        <rFont val="Angsana New"/>
        <family val="1"/>
      </rPr>
      <t>ยุทธศาสตร์ด้านพัฒนาคนและสังคม</t>
    </r>
  </si>
  <si>
    <t xml:space="preserve">    -    โครงการส่งเสริมและฝึกอาชีพประชาชน</t>
  </si>
  <si>
    <t>       เพื่อใช้ในการปฏิบัติงานของ อบต.  และสร้างแรงจูงใจในการทำงาน</t>
  </si>
  <si>
    <t>ความต้องการของประชาชนตาม พรบ.การศึกษาแห่งชาติ</t>
  </si>
  <si>
    <r>
      <t xml:space="preserve"> 3)</t>
    </r>
    <r>
      <rPr>
        <b/>
        <sz val="7"/>
        <rFont val="Angsana New"/>
        <family val="1"/>
      </rPr>
      <t xml:space="preserve"> </t>
    </r>
    <r>
      <rPr>
        <b/>
        <sz val="16"/>
        <rFont val="Angsana New"/>
        <family val="1"/>
      </rPr>
      <t>ยุทธศาสตร์ด้านการพัฒนาเศรษฐกิจและแก้ไขปัญหาความยากจน</t>
    </r>
  </si>
  <si>
    <t>1.2  โครงการจัดตั้งศูนย์พัฒนาเด็กเล็กพร้อมจัดซื้ออุปกรณ์การเรียนการสอน</t>
  </si>
  <si>
    <t>1.3  โครงการสนับสนุนส่งเสริมกิจกรรมวิชาการในโรงเรียน</t>
  </si>
  <si>
    <t>2.1 โครงการอุดหนุนศูนย์การเรียนรู้ชุมชนตำบลชะมาย</t>
  </si>
  <si>
    <t xml:space="preserve">2.3  โครงการอุดหนุนมัสยิดบารอกัส  </t>
  </si>
  <si>
    <t>3.  แนวทางอนุรักษ์เผยแพร่  และปลูกฝังศิลปวัฒนธรรม  และภูมิปัญญาท้องถิ่น</t>
  </si>
  <si>
    <t xml:space="preserve">4.  แนวทางพัฒนาให้บริการด้านสวัสดิการสังคมปรับปรุงการจัดระเบียบชุมชน  </t>
  </si>
  <si>
    <t>และพัฒนาให้มีประสิทธิภาพ</t>
  </si>
  <si>
    <t>4.1  โครงการอบต.ชะมายพบประชาชน</t>
  </si>
  <si>
    <t xml:space="preserve">    4.3  โครงการสำรวจข้อมูล จปฐ. เขตเมือง</t>
  </si>
  <si>
    <t xml:space="preserve">    4.4  โครงการรณรงค์ป้องกันยาเสพติดในชุมชน</t>
  </si>
  <si>
    <t>5.2  โครงการพัฒนาศักยภาพเยาวชนและประชาชนด้านคอมพิวเตอร์</t>
  </si>
  <si>
    <t xml:space="preserve">    5.3 โครงการสงเคราะห์ผู้สูงอายุ  ผู้ไร้ความสามารถ และผู้ป่วยโรคเอดส์</t>
  </si>
  <si>
    <t>6.1 โครงการควบคุมป้องกันโรคไข้เลือดออก  และโรคติดต่ออื่น  ๆ</t>
  </si>
  <si>
    <t>6.2 โครงการตรวจสุขภาพของลูกจ้างชั่วคราว</t>
  </si>
  <si>
    <t>6.3 โครงการจัดหาเครื่องมือเครื่องใช้ประจำศูนย์อนามัย</t>
  </si>
  <si>
    <t>6.4 โครงการจัดซื้ออาหารเสริม(นม)</t>
  </si>
  <si>
    <t>7.1 โครงการพัฒนากิจกรรมกีฬาต่าง ๆ  ให้มีความหลากหลายและจูงใจทุกกลุ่ม และทุกวัยรวมถึงผู้ด้อยโอกาสให้มีการเล่นกีฬามากขึ้น</t>
  </si>
  <si>
    <t xml:space="preserve">    8.1  โครงการจัดซื้อวัสดุอุปกรณ์กีฬา</t>
  </si>
  <si>
    <t>แนวทางส่งเสริมประกอบอาชีพ  และฝึกอาชีพ</t>
  </si>
  <si>
    <t>งบประมาณ การติดตามประเมินผลเพื่อให้เกิดความโปร่งใส และประสิทธิภาพในการทำงาน</t>
  </si>
  <si>
    <t xml:space="preserve">  1.  แนวทางพัฒนาประสิทธิภาพในการบริหารโดยให้ประชาชนมีส่วนร่วมในการจัดทำแผนพัฒนา</t>
  </si>
  <si>
    <t xml:space="preserve">  2.  แนวทางพัฒนาระบบบริหารงานบุคคลให้เป็นไปตามระบบคุณธรรม และระบบจูงใจในการทำงาน</t>
  </si>
  <si>
    <t xml:space="preserve">3  แนวทางปรับปรุงประสิทธิภาพในการประสานงานระหว่างหน่วยงานต่าง ๆ  </t>
  </si>
  <si>
    <t>เพื่อลดการทำงานที่ซ้ำซ้อน และเพิ่มความรวดเร็วในการปฏิบัติงานให้มากขึ้น</t>
  </si>
  <si>
    <t>2.1    โครงการสนับสนุนการศึกษาต่อในระดับปริญญาตรีและปริญญาโท</t>
  </si>
  <si>
    <t xml:space="preserve">2.2    จัดซื้อเครื่องแต่งกายของคณะผู้บริหาร ส.อบต. ข้าราชการ พนักงานจ้างและอื่น ๆ  </t>
  </si>
  <si>
    <t xml:space="preserve">4  แนวทางปรับปรุงประสิทธิภาพในการให้บริการให้ข้อมูลข่าวสารแก่ประชาชน  </t>
  </si>
  <si>
    <t>ให้ประชาชนและพนักงานได้รับส่งสารได้อย่างถูกต้องและรวดเร็ว</t>
  </si>
  <si>
    <t xml:space="preserve">   5.  เพิ่มประสิทธิภาพวิธีการทำงาน</t>
  </si>
  <si>
    <t xml:space="preserve">   6.  เพิ่มประสิทธิภาพการป้องกันภัยฝ่ายพลเรือน</t>
  </si>
  <si>
    <t xml:space="preserve">  7.  พัฒนาสถานที่  อุปกรณ์  และสิ่งอำนวยความสะดวกในการให้บริการ</t>
  </si>
  <si>
    <t>สะดวกรวดเร็วเสมอภาค</t>
  </si>
  <si>
    <t>8.  พัฒนาบุคลากรให้มีทัศนคติที่ดีและมีใจรักในการให้บริการ</t>
  </si>
  <si>
    <t>9.  นำระบบเทคโนโลยีสารสนเทศฯ  หรือเทคโนโลยีสมัยใหม่มาใช้บริการให้มีความ</t>
  </si>
  <si>
    <t>9.1 โครงการจัดทำระบบเครือข่ายและอินเตอร์แน็ต</t>
  </si>
  <si>
    <t>9.2 โครงการจัดหาคอมพิวเตอร์ และอุปกรณ์ อื่น ๆ</t>
  </si>
  <si>
    <t>10.  การให้บริการคำนึงถึงความสะดวกและรวดเร็วโดยไม่ให้ประชาชนเสียเวลาและลดค่าใช้จ่าย</t>
  </si>
  <si>
    <t xml:space="preserve">      -   โครงการจัดเก็บภาษีนอกสถานที่</t>
  </si>
  <si>
    <t>1  แนวทางปรับปรุงภูมิทัศน์ของคูคลอง  โดยให้ประชาชนร่วมมือและสนับสนุนการพัฒนา</t>
  </si>
  <si>
    <t>สภาพภูมิทัศน์ริมคลองให้สะอาดสวยงาม</t>
  </si>
  <si>
    <t>-</t>
  </si>
  <si>
    <t>2  แนวทางเพิ่มประสิทธิภาพในการส่งเสริมและรักษาสภาพแวดล้อมในชุมชน</t>
  </si>
  <si>
    <t>ให้มีความสะอาดมีความเป็นระเบียบเรียบร้อย</t>
  </si>
  <si>
    <t>3  แนวทางเพิ่มประสิทธิภาพในการจัดการมูลฝอย  สิ่งปฏิกูล  และของเสียอันตราย</t>
  </si>
  <si>
    <t>สร้างแรงจูงใจในการเสียภาษี  ประชาสัมพันธ์</t>
  </si>
  <si>
    <t xml:space="preserve">1.  แนวทางจัดทำแผนที่ภาษีให้เป็นปัจจุบันและถูกต้อง  นำแผนที่ภาษีมาจัดเก็บอย่างต่อเนื่อง  </t>
  </si>
  <si>
    <t xml:space="preserve">   -   จัดวางระบบแผนที่ภาษีและทะเบียนทรัพย์สินของอบต.ชะมาย หมู่ที่ 1 – 8 </t>
  </si>
  <si>
    <t>2  แนวทางสร้างแรงจูงใจในการ   เสียภาษี  ประชาสัมพันธ์และขอความร่วมมือจากผู้เสียภาษี</t>
  </si>
  <si>
    <t>2.1  โครงการประชาสัมพันธ์</t>
  </si>
  <si>
    <t xml:space="preserve">   2.2  โครงการสร้างแรงจูงใจในการชำระภาษี</t>
  </si>
  <si>
    <t>3  แนวทางจัดซื้อสาจัดจ้างมีการแข่งขันอย่างเป็นธรรม  โปร่งใส  ตรวจสอบได้</t>
  </si>
  <si>
    <t xml:space="preserve">    -  โครงการประชาสัมพันธ์โครงการสอบราคาจ้างและแผนการจัดหาพัสดุทาง </t>
  </si>
  <si>
    <t>web site  www.chamailocal.com    และศูนย์ข้อมูลข่าวสารอบต.ชะมาย</t>
  </si>
  <si>
    <t>3.1 โครงการปรับปรุงเครื่องมือสื่อสาร</t>
  </si>
  <si>
    <t xml:space="preserve">   2.3  โครงการอบรมภาษี</t>
  </si>
  <si>
    <t xml:space="preserve">    3.2   โครงการจัดงานเดือนสิบ</t>
  </si>
  <si>
    <t xml:space="preserve">    3.3   โครงการจัดงานประเพณีลอยกระทง</t>
  </si>
  <si>
    <t xml:space="preserve">    3.4   โครงการจัดงานประเพณีชักพระ</t>
  </si>
  <si>
    <r>
      <t xml:space="preserve">    3.5   โครงการจัดงาน 12 สิงหามหาราชินี </t>
    </r>
    <r>
      <rPr>
        <sz val="15"/>
        <rFont val="AngsanaUPC"/>
        <family val="1"/>
      </rPr>
      <t xml:space="preserve"> </t>
    </r>
  </si>
  <si>
    <r>
      <t xml:space="preserve">    3.6   โครงการจัดงาน  5   ธันวามหาราช</t>
    </r>
    <r>
      <rPr>
        <sz val="15"/>
        <rFont val="AngsanaUPC"/>
        <family val="1"/>
      </rPr>
      <t xml:space="preserve"> </t>
    </r>
  </si>
  <si>
    <t xml:space="preserve">    3.7   โครงการจัดงานวันปิยะมหาราช </t>
  </si>
  <si>
    <t xml:space="preserve">    3.8   โครงการจัดพิธีวันผู้สูงอายุและวันกตัญญูในวันสงกรานต์ </t>
  </si>
  <si>
    <t xml:space="preserve">    3.10  โครงการจัดงานวันเด็ก</t>
  </si>
  <si>
    <t xml:space="preserve">       6.2  ค่าใช้จ่ายเกี่ยวกับสมาชิกอปพร.</t>
  </si>
  <si>
    <t xml:space="preserve">       6.1 โครงการฝึกอบรมอาสาสมัครป้องกันภัยฝ่ายพลเรือน</t>
  </si>
  <si>
    <t xml:space="preserve"> 1.1  โครงการช่วยเหลือผู้ประสบสาธารณภัยในชุมชน</t>
  </si>
  <si>
    <t xml:space="preserve"> 1.2  โครงการดูแลสิ่งแวดล้อมทางสาธารณะในชุมชน</t>
  </si>
  <si>
    <t xml:space="preserve">       6.3  โครงการชะมายปลอดภัย</t>
  </si>
  <si>
    <t xml:space="preserve">    2.2  โครงการขุดลอกคูคลอง</t>
  </si>
  <si>
    <t xml:space="preserve">       6.4  โครงการลดอุบัติเหตุบนท้องถนน</t>
  </si>
  <si>
    <t xml:space="preserve">   1.1โครงการจัดทำแผนพัฒนาตำบล</t>
  </si>
  <si>
    <t xml:space="preserve">   1.2โครงการจัดการเลือกตั้ง</t>
  </si>
  <si>
    <t xml:space="preserve">     -  โครงการอบรมพนักงานลูกจ้างผู้บริหารและสมาชิกสภาฯ</t>
  </si>
  <si>
    <t>1.4  โครงการสนับสนุนส่งเสริมกิจกรรมวันสำคัญและนันทนาการในโรงเรียน</t>
  </si>
  <si>
    <t>6.5 โครงการส่งเสริมอาสาสมัครสาธารณสุขหมู่บ้าน</t>
  </si>
  <si>
    <t xml:space="preserve">   5.2  โครงการสำรวจความพึงพอใจของผู้รับบริการเพื่อปรับปรุงและพัฒนา</t>
  </si>
  <si>
    <t>2.2  ซื้อวัสดุจราจรและอุปกรณ์ที่เกี่ยวเนื่อง</t>
  </si>
  <si>
    <t>5.)  ยุทธศาสตร์ด้านสิ่งแวดล้อมและพัฒนาระบบป้องกันและแก้ไขปัญหาน้ำท่วม</t>
  </si>
  <si>
    <t>6. )  ยุทธศาสตร์ด้านการเงินการคลัง</t>
  </si>
  <si>
    <t>รายละเอียดเงินอุดหนุนขององค์การบริหารส่วนตำบลชะมาย</t>
  </si>
  <si>
    <t>วันเดือนปี</t>
  </si>
  <si>
    <t>ลำดับที่</t>
  </si>
  <si>
    <t>รายการ</t>
  </si>
  <si>
    <t>อุดหนุนมัสยิดมารอกัต</t>
  </si>
  <si>
    <t>อุดหนุนโรงเรียนบ้านหนองหว้า (สอนคอมพิวเตอร์)</t>
  </si>
  <si>
    <t>4.) ยุทธศาสตร์ด้านการบริหารและการจัดการองค์กร</t>
  </si>
  <si>
    <t xml:space="preserve"> 17/2552</t>
  </si>
  <si>
    <t xml:space="preserve"> 20/2552</t>
  </si>
  <si>
    <t xml:space="preserve">         ผู้บริหารและสมาชิกสภาฯ</t>
  </si>
  <si>
    <t xml:space="preserve">         สำนักงานปลัด</t>
  </si>
  <si>
    <t xml:space="preserve">         ส่วนการคลัง</t>
  </si>
  <si>
    <t xml:space="preserve">         ส่วนโยธา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</si>
  <si>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</si>
  <si>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  ปรับปรุงไหล่ทางถนนสายห้วยขัน-บ้านหัวทาง หมู่ที่ 4</t>
  </si>
  <si>
    <t>6.6 โครงการพัฒนาศักยภาพอาสาสมัครสาธารณสุขตำบลชะมาย</t>
  </si>
  <si>
    <t>1.  แนวทางพัฒนาการให้บริการทางการศึกษาให้ครอบคลุม  และตอบสนอง</t>
  </si>
  <si>
    <t xml:space="preserve">    1.1  โครงการจ้างเหมาทำ อาหารโรงเรียน</t>
  </si>
  <si>
    <t>2.  สนับสนุนและพัฒนาการศึกษานอกระบบ</t>
  </si>
  <si>
    <t>5.  สนับสนุนพัฒนาศักยภาพคนและครอบครัว</t>
  </si>
  <si>
    <t>6.  แนวทางพัฒนาการให้บริการด้านสาธารณะสุข</t>
  </si>
  <si>
    <t>7.  แนวทางให้กีฬาเป็นยุทธศาสตร์พัฒนาคนและสังคมฯ</t>
  </si>
  <si>
    <t xml:space="preserve"> 8.  แนวทางสนับสนุนอุปกรณ์กีฬาสู่โรงเรียนและชุมชน</t>
  </si>
  <si>
    <t xml:space="preserve">     9.  ปรับปรุงถนนสายเอเชีย - คลองนา หมู่ที่ 3  (เงินอุดหนุน)</t>
  </si>
  <si>
    <t xml:space="preserve">  10.  ปรับปรุงถนนสายเอเชีย - คลองนา</t>
  </si>
  <si>
    <t xml:space="preserve">  11.  ปรับปรุงถนนสายนายอำเภอ (หลังเขาตาเล่ง) หมู่ที่  8  </t>
  </si>
  <si>
    <t xml:space="preserve">  12.  ปรับปรุงถนนสายบ้านนายลบ  เกื้อภักดิ์  หมู่ที่  1</t>
  </si>
  <si>
    <t xml:space="preserve">  13.  ปรับปรุงถนนสายซอยร่วมจิตร หมู่ที่  7</t>
  </si>
  <si>
    <t xml:space="preserve">     2.  ปรับปรุงถนนสายต้นหว้า หมู่ที่ 7</t>
  </si>
  <si>
    <t xml:space="preserve">     3.  ปรับปรุงถนนสายบ้านนายลาภ-นายสวัสดิ์  หมู่ที่ 7</t>
  </si>
  <si>
    <t xml:space="preserve">     4.  ปรับปรุงถนนสายลายพิศอุทิศ  (สวนไม้สัก)  หมู่ที่  4</t>
  </si>
  <si>
    <t xml:space="preserve">     5.  ปรับปรุงถนนสายวังรวย  ซอย 1  หมู่ที่  4</t>
  </si>
  <si>
    <t xml:space="preserve">     6.  ปรับปรุงถนนสายบ้านนายไสว  เชยบัวแก้ว  หมู่ที่  5</t>
  </si>
  <si>
    <t xml:space="preserve">     7.  ปรับปรุงถนนสายท่าหลวง ซอย 1 , 2 หมู่ที่  2</t>
  </si>
  <si>
    <t xml:space="preserve">     8.  ปรับปรุงถนนสายบ้านนายนิยม  สุขเจริญ - บ้านนางมาศ  หมู่ที่  7</t>
  </si>
  <si>
    <t xml:space="preserve">  15.  วางท่อระบายน้ำคสล. พร้อมบ่อพักบริเวณริมถนนสายห้วยขัน - บ้านหัวทาง</t>
  </si>
  <si>
    <t xml:space="preserve">  16.  ก่อสร้างรางระบายน้ำ คสล. รูปตัวยูถนนสายบ้าน พตท. เยื้อน รัตนพันธ์ หมู่ที่ 8</t>
  </si>
  <si>
    <t xml:space="preserve">  17.  ก่อสร้างรางระบายน้ำ คสล. ถนนสายตลาดเกษตร  หมู่ที่  2</t>
  </si>
  <si>
    <t xml:space="preserve">  18.  ก่อสร้างรางระบายน้ำ คสล. รูปตัวยู ถนนซอยท่ามสิน ซ.2 หมู่ที่ 1</t>
  </si>
  <si>
    <t xml:space="preserve">  21.  ก่อสร้างรางระบายน้ำ คสล. รูปตัวยู ถนนสายซอยรักเกียรติ หมู่ที่  7</t>
  </si>
  <si>
    <t xml:space="preserve">  14.  ขยายเขตประปาถนนสายสำโรง หมู่ที่  7</t>
  </si>
  <si>
    <t xml:space="preserve">     1.  ปรับปรุงไหล่ทางถนนสายห้วยขัน - บ้านหัวทาง หมู่ที่ 4</t>
  </si>
  <si>
    <t xml:space="preserve">    3.9   โครงการจัดงานทำบุญวันขึ้นปีใหม่ </t>
  </si>
  <si>
    <t xml:space="preserve">             -  อบต.ดำเดินการเอง</t>
  </si>
  <si>
    <t xml:space="preserve">             -  อุดหนุนอำเภอทุ่งสง</t>
  </si>
  <si>
    <t xml:space="preserve">3.1   อุดหนุนประเพณีแห่ผ้าขึ้นธาตุ </t>
  </si>
  <si>
    <t>3.11  โครงการปกป้องสถาบันชาติ (รวมใจภักดิ์รักในหลวง)</t>
  </si>
  <si>
    <t>3.12  อุดหนุนการดำเนินงานของสภาวัฒนธรรมอำเภอทุ่งสง</t>
  </si>
  <si>
    <t xml:space="preserve">    4.5  โครงการรณรงค์ใส่หมวกกันน็อค</t>
  </si>
  <si>
    <t>7.  แนวทางคุ้มครองผู้บริโภคให้มีความปลอดภัย</t>
  </si>
  <si>
    <t xml:space="preserve">    7.1 โครงการกำจัดสัตว์และพาหะนำโรค</t>
  </si>
  <si>
    <t xml:space="preserve">    7.2 โครงการป้องกันและควบคุมโรคพิษสุนัขบ้า</t>
  </si>
  <si>
    <t xml:space="preserve">         1.  ค่าใช้จ่ายในการส่งเสริมศูนย์บริการและถ่ายทอดเทคโนโลยีการเกษตรประจำตำบล</t>
  </si>
  <si>
    <t xml:space="preserve">         2. อุดหนุนกลุ่มให้บริการเต็นท์โต๊ะเก้าอี้และอุปกรณ์เครื่องครัวบ้านวังหีบ</t>
  </si>
  <si>
    <t xml:space="preserve">         3.  อุดหนุนกลุ่มรถแทรกเตอร์เพื่อส่งเสริมอาชีพการเกษตร</t>
  </si>
  <si>
    <t>.</t>
  </si>
  <si>
    <t xml:space="preserve">    4.1  จัดทำป้าย โปสเตอร์ประชาสัมพันธ์โครงการต่าง ๆ  ของอบต.</t>
  </si>
  <si>
    <t xml:space="preserve">         วัสดุสำนักงาน</t>
  </si>
  <si>
    <t xml:space="preserve">          วัสดุคอมพิวเตอร์  </t>
  </si>
  <si>
    <t xml:space="preserve">          วัสดุยานพาหนะและขนส่ง</t>
  </si>
  <si>
    <t xml:space="preserve">          วัสดุเชื้อเพลิงและหล่อลื่น </t>
  </si>
  <si>
    <t xml:space="preserve">           แบบพิมพ์</t>
  </si>
  <si>
    <t xml:space="preserve">           วัสดุโฆษณา</t>
  </si>
  <si>
    <t xml:space="preserve">           วัสดุงานบ้านงานครัว</t>
  </si>
  <si>
    <t xml:space="preserve">           ครุภัณฑ์สำนักงาน</t>
  </si>
  <si>
    <t xml:space="preserve">   5.1โครงการจัดหาวัสดุ  และครุภัณฑ์ต่าง ๆ</t>
  </si>
  <si>
    <t xml:space="preserve">    4.2  จัดทำป้ายศูนย์ข้อมูลข่าวสาร</t>
  </si>
  <si>
    <t xml:space="preserve">           วัสดุการศึกษาและสื่อการสอน</t>
  </si>
  <si>
    <t xml:space="preserve">  7.1 โครงการจัดซื้อรถจักรยานยนต์</t>
  </si>
  <si>
    <t xml:space="preserve">  7.2  โครงการจัดซื้อเต็นท์</t>
  </si>
  <si>
    <t>3.2  โครงการจัดการเรื่องที่ทิ้งกลบมูลฝอย</t>
  </si>
  <si>
    <t xml:space="preserve">2.1  โครงการปรับปรุงภูมิทัศน์ </t>
  </si>
  <si>
    <t>3.1 โครงการจัดหาวัสดุอุปกรณ์ในด้านการรักษาความสะ อาด</t>
  </si>
  <si>
    <t xml:space="preserve">     -  ขุดลอกลำเหมืองสาธารณาประโยชน์ สายคลองขี่เปล - เขาพนังเกียรติ หมู่ที่ 7</t>
  </si>
  <si>
    <t xml:space="preserve">                    
---------*            
</t>
  </si>
  <si>
    <t xml:space="preserve">  7.3   โครงการบำรุงรักษาและซ่อมแซมทรัพย์สิน</t>
  </si>
  <si>
    <t xml:space="preserve">           วัสดุอุปกรณ์ไฟฟ้าและก่อสร้าง</t>
  </si>
  <si>
    <t xml:space="preserve">    2.3  โครงการจัดซื้อรถตักหน้าขุดหลัง</t>
  </si>
  <si>
    <t xml:space="preserve"> 31 ต.ค. 51</t>
  </si>
  <si>
    <t xml:space="preserve"> 1/2552</t>
  </si>
  <si>
    <t>อุดหนุนอำเภอทุ่งสง  ( โครงการพิธีถวายดอกไม้จันทน์ฯ)</t>
  </si>
  <si>
    <t xml:space="preserve"> 10 พ.ย. 51</t>
  </si>
  <si>
    <t xml:space="preserve"> 2/2552</t>
  </si>
  <si>
    <t xml:space="preserve"> 3/2552</t>
  </si>
  <si>
    <t xml:space="preserve"> 4/2552</t>
  </si>
  <si>
    <t xml:space="preserve"> 5/2552</t>
  </si>
  <si>
    <t xml:space="preserve"> 6/2552</t>
  </si>
  <si>
    <t xml:space="preserve"> 7/2552</t>
  </si>
  <si>
    <t>อุดหนุนคณะกรรมการหมู่บ้าน หมู่ที่  7 (จัดประเพณีลอยกระทง)</t>
  </si>
  <si>
    <t>อุดหนุนคณะกรรมการหมู่บ้าน หมู่ที่  6 (จัดประเพณีลอยกระทง)</t>
  </si>
  <si>
    <t>อุดหนุนคณะกรรมการหมู่บ้าน หมู่ที่  5 (จัดประเพณีลอยกระทง)</t>
  </si>
  <si>
    <t>อุดหนุนคณะกรรมการหมู่บ้าน หมู่ที่  2,3 และ 4 (จัดประเพณีลอยกระทง)</t>
  </si>
  <si>
    <t>อุดหนุนคณะกรรมการหมู่บ้าน หมู่ที่  1 (จัดประเพณีลอยกระทง)</t>
  </si>
  <si>
    <t>อุดหนุนคณะกรรมการหมู่บ้าน หมู่ที่  8 (จัดประเพณีลอยกระทง)</t>
  </si>
  <si>
    <t xml:space="preserve"> 28 พ.ย. 51</t>
  </si>
  <si>
    <t xml:space="preserve"> 8/2552</t>
  </si>
  <si>
    <t xml:space="preserve"> 9/2552</t>
  </si>
  <si>
    <t xml:space="preserve"> 10/2552</t>
  </si>
  <si>
    <t xml:space="preserve"> 30 ธ.ค. 51</t>
  </si>
  <si>
    <t xml:space="preserve"> 11/2552</t>
  </si>
  <si>
    <t>อุดหนุนคณะกรรมการหมู่บ้าน หมู่ที่ 6 (จัดกิจกรรมวันเด็ก)</t>
  </si>
  <si>
    <t xml:space="preserve"> 12/2552</t>
  </si>
  <si>
    <t xml:space="preserve"> 13/2552</t>
  </si>
  <si>
    <t>อุดหนุนคณะกรรมการหมู่บ้าน หมู่ที่ 5 (จัดกิจกรรมวันเด็ก)</t>
  </si>
  <si>
    <t>อุดหนุนคณะกรรมการหมู่บ้าน หมู่ที่ 7 (จัดกิจกรรมวันเด็ก)</t>
  </si>
  <si>
    <t xml:space="preserve"> 14/2552</t>
  </si>
  <si>
    <t xml:space="preserve"> 15/2552</t>
  </si>
  <si>
    <t xml:space="preserve"> 16/2552</t>
  </si>
  <si>
    <t xml:space="preserve"> 18/2552</t>
  </si>
  <si>
    <t xml:space="preserve"> 19/2552</t>
  </si>
  <si>
    <t>อุดหนุนคณะกรรมการหมู่บ้าน หมู่ที่ 4 (จัดกิจกรรมวันเด็ก)</t>
  </si>
  <si>
    <t>อุดหนุนคณะกรรมการหมู่บ้าน หมู่ที่ 3 (จัดกิจกรรมวันเด็ก)</t>
  </si>
  <si>
    <t>อุดหนุนคณะกรรมการหมู่บ้าน หมู่ที่ 2 (จัดกิจกรรมวันเด็ก)</t>
  </si>
  <si>
    <t>อุดหนุนโรงเรียนวัดเขากลาย (จัดกิจกรรมวันเด็ก)</t>
  </si>
  <si>
    <t>อุดหนุนคณะกรรมการหมู่บ้าน หมู่ที่ 8 (จัดกิจกรรมวันเด็ก)</t>
  </si>
  <si>
    <t>อุดหนุนโรงเรียนบ้านหนองหว้า (จัดกิจกรรมวันเด็ก)</t>
  </si>
  <si>
    <t xml:space="preserve"> 30 ม.ค. 52</t>
  </si>
  <si>
    <t xml:space="preserve"> 21/2552</t>
  </si>
  <si>
    <t>อุดหนุน อบต.ควนกรด</t>
  </si>
  <si>
    <t xml:space="preserve"> 3 ก.พ. 52</t>
  </si>
  <si>
    <t xml:space="preserve"> 22/2552</t>
  </si>
  <si>
    <t>อุดหนุนกลุ่มเลี้ยงโคพันธุ์พื้นเมือง หมู่ที่ 4</t>
  </si>
  <si>
    <t xml:space="preserve"> 4 ก.พ. 52</t>
  </si>
  <si>
    <t xml:space="preserve"> 23/2552</t>
  </si>
  <si>
    <t>อุดหนุนอำเภอทุ่งสง  (แห่ผ้าขึ้นธาตุ)</t>
  </si>
  <si>
    <t xml:space="preserve"> 21 พ.ค. 52</t>
  </si>
  <si>
    <t xml:space="preserve">  25/2552</t>
  </si>
  <si>
    <t xml:space="preserve"> 12 มิ.ย. 52</t>
  </si>
  <si>
    <t xml:space="preserve">  26/2552</t>
  </si>
  <si>
    <t>อุดหนุนโรงเรียนบ้านวัดเขากลาย (ส่งเสริมการเรียนการสอน)</t>
  </si>
  <si>
    <t xml:space="preserve"> 22  มิ.ย. 52</t>
  </si>
  <si>
    <t xml:space="preserve">  27/2552</t>
  </si>
  <si>
    <t>อุดหนุนวัฒนธรรมอำเภอทุ่งสง</t>
  </si>
  <si>
    <t xml:space="preserve">  28/2552</t>
  </si>
  <si>
    <t xml:space="preserve"> 11 ส.ค. 52</t>
  </si>
  <si>
    <t>อุดหนุนโรงเรียนบ้านหนองหว้า (อาหารกลางวัน ภาคเรียนที่ 1/2552)</t>
  </si>
  <si>
    <t>อุดหนุนโรงเรียนบ้านวัดเขากลาย (อาหารกลางวัน ภาคเรียนที่ 1/2552)</t>
  </si>
  <si>
    <t>อุดหนุนโรงเรียนบ้านวัดวังหีบ (อาหารกลางวัน ภาคเรียนที่ 1/2552)</t>
  </si>
  <si>
    <t>อุดหนุนโรงเรียนบ้านหนองหว้า (อาหารกลางวัน ภาคเรียนที่  2/2552)</t>
  </si>
  <si>
    <t>อุดหนุนโรงเรียนบ้านวัดวังหีบ (อาหารกลางวัน ภาคเรียนที่ 2/2552)</t>
  </si>
  <si>
    <t>อุดหนุนโรงเรียนบ้านวัดเขากลาย (อาหารกลางวัน ภาคเรียนที่ 2/2552)</t>
  </si>
  <si>
    <t xml:space="preserve"> 19 ส.ค. 52</t>
  </si>
  <si>
    <t xml:space="preserve"> 25 ส.ค. 52</t>
  </si>
  <si>
    <t xml:space="preserve">  29/2552</t>
  </si>
  <si>
    <t xml:space="preserve">  30/2552</t>
  </si>
  <si>
    <t xml:space="preserve">  31/2552</t>
  </si>
  <si>
    <t>อุดหนุนอำเภอทุ่งสง (ประเพณีชักพระ)</t>
  </si>
  <si>
    <t xml:space="preserve"> 7 ก.ย. 52</t>
  </si>
  <si>
    <t xml:space="preserve">  32/2552</t>
  </si>
  <si>
    <t>อุดหนุนโรงเรียนบ้านวัดวังหีบ (ส่งเสริมการเรียนการสอน)</t>
  </si>
  <si>
    <t>33/2552</t>
  </si>
  <si>
    <t>แนวทางพัฒนาการบริหารจัดการท่องเที่ยวขององค์การบริหารส่วนตำบล</t>
  </si>
  <si>
    <t xml:space="preserve">         1. โครงการพัฒนาแหล่งท่องเที่ยว</t>
  </si>
  <si>
    <t xml:space="preserve">         2.  โครงการประชาสัมพันธ์เผยแพร่ข้อมูลแหล่งท่องเที่ยว</t>
  </si>
  <si>
    <r>
      <t>อุดหนุนอาสาสมัครสาธารณสุขหมู่บ้าน</t>
    </r>
  </si>
  <si>
    <t xml:space="preserve"> 25 ก.ย. 52</t>
  </si>
  <si>
    <r>
      <t xml:space="preserve">อุดหนุนกลุ่มอาชีพในเขตตำบลชะมาย </t>
    </r>
    <r>
      <rPr>
        <sz val="14"/>
        <rFont val="Angsana New"/>
        <family val="1"/>
      </rPr>
      <t>(กลุ่มให้บริการเต็นท์โต๊ะเก้าอี้เครื่องครัวบ้านวัวหีบ)</t>
    </r>
  </si>
  <si>
    <t>อุดหนุนกลุ่มอาชีพในเขตตำบลชะมาย (กลุ่มรถแทรกเตอร์เพื่อส่งเสริมอาชีพการเกษตร)</t>
  </si>
  <si>
    <t>อุดหนุนศูนย์การเรียนรู้ตำบลชะมาย (ศรช.)</t>
  </si>
  <si>
    <t>รายงานผลการปฏิบัติงานองค์การบริหารส่วนตำบลชะมาย  ประจำปี 2552</t>
  </si>
  <si>
    <t xml:space="preserve">  19.  ก่อสร้างรางระบายน้ำ คสล.รูปตัวยู ถนนนสายซอยรักเกียรติ หมู่ที่ 7 (เงินสะสม)</t>
  </si>
  <si>
    <t xml:space="preserve">  20.  วางท่อระบายน้ำ คสล. พร้อมบ่อพัก คสล. ถนนสายเขากลาย-ปากคลอง หมู่ที่ 3  (เงินสะสม)</t>
  </si>
  <si>
    <t xml:space="preserve">  22.  ก่อสร้างรางระบายน้ำ คสล. รูปตัวยู ถนนสายหนองเหรียง - คลองจัง หมู่ที่ 6</t>
  </si>
  <si>
    <t xml:space="preserve">  23.  วางท่อระบายน้ำซอยหมู่บ้านหมวดรัตน์  โครงการ 1 หมู่ที่ 7 (ซื้อวัสดุก่อสร้างดำเนินการเอง)</t>
  </si>
  <si>
    <t xml:space="preserve">  24.  เปลี่ยนฝาบ่อพักคูระบายน้ำ ริมถนนสายทางเข้าเขาตาเล่ง (ซื้อวัสดุก่อสร้างดำเนินการเอง)</t>
  </si>
  <si>
    <t xml:space="preserve">  25.  วางท่อระบายน้ำ คสล. ถนนสายเอเชีย-คลองนา หมู่ที่ 3 (ซื้อวัสดุก่อสร้างดำเนินการเอง)</t>
  </si>
  <si>
    <t xml:space="preserve">  26.  วางท่อระบายน้ำบริเวณสำนักงานอบต.ชะมาย (ซื้อวัสดุก่อสร้างดำเนินการเอง)</t>
  </si>
  <si>
    <t xml:space="preserve">  27.  วางท่อระบายน้ำ คสล. ถนนสายหนองอาม ซอย 1/1 หมู่ที่ 2 (ซื้อวัสดุก่อสร้างดำเนินการเอง)</t>
  </si>
  <si>
    <t xml:space="preserve">  28.  วางท่อระบายน้ำคสล.ถนนบ้านนายลพ เกื้อภักดิ์ หมู่ที่  1 (ซื้อวัสดุก่อสร้างดำเนินการเอง)</t>
  </si>
  <si>
    <t xml:space="preserve">  29.  วางท่อระบายน้ำคสล.ถนนสายซอยคอกวัว  หมู่ที่ 7 (ซื้อวัสดุก่อสร้างดำเนินการเอง)</t>
  </si>
  <si>
    <t xml:space="preserve">  30.  ก่อสร้างบ่อพักและฝาบ่อพักถนนสายซอยหมู่บ้านสหมิตร  หมู่ที่  1 (ซื้อวัสดุก่อสร้างดำเนินการเอง)</t>
  </si>
  <si>
    <t xml:space="preserve">  31.  ขุดคูระบายน้ำ และวางท่อระบายน้ำ คสล. ริมถนนสาย ป.ศิลาชัย - คลองมะไฟ  หมู่ที่  4</t>
  </si>
  <si>
    <t xml:space="preserve">  32.  โครงการขยายเขตไฟฟ้าสาธารณะถนนบ้านวังรวย 3  หมู่ที่  4</t>
  </si>
  <si>
    <t xml:space="preserve">  33.  โครงการขยายเขตไฟฟ้าสาธารณะถนนบ้านนายประธาน  ศรีอรัญ  หมู่ที่  4</t>
  </si>
  <si>
    <t xml:space="preserve">  34.  โครงการขยายเขตไฟฟ้าสาธารณะถนนบ้านนายมั่ง  หมู่ที่  4</t>
  </si>
  <si>
    <t xml:space="preserve">  35.  โครงการขยายเขตไฟฟ้าสาธารณะถนนบ้านนางภาส  คงจิตงาม  หมู่ที่  4</t>
  </si>
  <si>
    <t xml:space="preserve">  36.  โครงการขยายเขตไฟฟ้าสาธารณะถนนบ้านนางลับ  หมู่ที่  4</t>
  </si>
  <si>
    <t xml:space="preserve">  37.  โครงการขยายเขตไฟฟ้าสาธารณะถนนหมู่บ้านแม่สาย    หมู่ที่  5</t>
  </si>
  <si>
    <t xml:space="preserve">  38.  โครงการขยายเขตไฟฟ้าสาธารณะถนนสายตลาดเกษตร    หมู่ที่  2</t>
  </si>
  <si>
    <t xml:space="preserve">  39.  โครงการขยายเขตไฟฟ้าสาธารณะถนนสุมิตตรา    หมู่ที่  7</t>
  </si>
  <si>
    <t xml:space="preserve">  40.  โครงการขยายเขตไฟฟ้าสาธารณะถนนหลัง อบต.นาหลวงเสน - หมู่ที่ 5</t>
  </si>
  <si>
    <t xml:space="preserve">  41.  โครงการขยายเขตไฟฟ้าสาธารณะซอยบ้านนานอก  หมู่ที่ 2</t>
  </si>
  <si>
    <t xml:space="preserve">  42.  โครงการขยายเขตไฟฟ้าสาธารณะซอยบ้านผู้พันชอบ  หมู่ที่ 5</t>
  </si>
  <si>
    <t xml:space="preserve">  43.  โครงการขยายเขตไฟฟ้าสาธารณะถนนสายเอเชีย- คลองนา  หมู่ที่ 1</t>
  </si>
  <si>
    <t xml:space="preserve">  44.  โครงการขยายเขตไฟฟ้าสาธารณะซอยบ้านนานอก  หมู่ที่ 2 (เพิ่มเติม)</t>
  </si>
  <si>
    <t>1.  จัดสรรงบประมาณพัฒนาระบบสาธารณูปโภคในชุมชน  เพื่ออำนวยความสะดวกและ</t>
  </si>
  <si>
    <t>ให้บริการประชาชนอย่างทั่วถึง</t>
  </si>
  <si>
    <t xml:space="preserve">      -  ขุดลอกลำห้วยยิ้ว หมู่ที่  2 , 3 และ 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</si>
</sst>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17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6"/>
      <name val="Angsana New"/>
      <family val="1"/>
    </font>
    <font>
      <sz val="8"/>
      <name val="Arial"/>
      <family val="0"/>
    </font>
    <font>
      <sz val="15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ngsana New"/>
      <family val="1"/>
    </font>
    <font>
      <sz val="10"/>
      <name val="Angsana New"/>
      <family val="1"/>
    </font>
    <font>
      <sz val="15"/>
      <name val="AngsanaUPC"/>
      <family val="1"/>
    </font>
    <font>
      <b/>
      <sz val="7"/>
      <name val="Angsana New"/>
      <family val="1"/>
    </font>
    <font>
      <sz val="10.5"/>
      <name val="Angsana New"/>
      <family val="1"/>
    </font>
    <font>
      <b/>
      <sz val="15"/>
      <name val="Angsana New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15" applyAlignment="1">
      <alignment/>
    </xf>
    <xf numFmtId="43" fontId="5" fillId="0" borderId="0" xfId="15" applyNumberFormat="1" applyFont="1" applyAlignment="1">
      <alignment/>
    </xf>
    <xf numFmtId="0" fontId="2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43" fontId="2" fillId="0" borderId="1" xfId="15" applyFont="1" applyBorder="1" applyAlignment="1">
      <alignment/>
    </xf>
    <xf numFmtId="43" fontId="2" fillId="0" borderId="0" xfId="15" applyFont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 wrapText="1" indent="3"/>
    </xf>
    <xf numFmtId="0" fontId="2" fillId="0" borderId="1" xfId="0" applyFont="1" applyBorder="1" applyAlignment="1" quotePrefix="1">
      <alignment horizontal="left" vertical="top" wrapText="1" indent="3"/>
    </xf>
    <xf numFmtId="43" fontId="11" fillId="0" borderId="0" xfId="15" applyFont="1" applyAlignment="1">
      <alignment/>
    </xf>
    <xf numFmtId="0" fontId="11" fillId="0" borderId="0" xfId="0" applyFont="1" applyAlignment="1">
      <alignment/>
    </xf>
    <xf numFmtId="43" fontId="5" fillId="0" borderId="0" xfId="15" applyFont="1" applyAlignment="1">
      <alignment/>
    </xf>
    <xf numFmtId="0" fontId="5" fillId="0" borderId="1" xfId="0" applyFont="1" applyBorder="1" applyAlignment="1">
      <alignment horizontal="left"/>
    </xf>
    <xf numFmtId="43" fontId="5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5" fillId="0" borderId="2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43" fontId="0" fillId="0" borderId="1" xfId="15" applyBorder="1" applyAlignment="1">
      <alignment/>
    </xf>
    <xf numFmtId="43" fontId="5" fillId="0" borderId="1" xfId="15" applyFont="1" applyBorder="1" applyAlignment="1">
      <alignment/>
    </xf>
    <xf numFmtId="43" fontId="11" fillId="0" borderId="1" xfId="15" applyFont="1" applyBorder="1" applyAlignment="1">
      <alignment/>
    </xf>
    <xf numFmtId="43" fontId="0" fillId="0" borderId="3" xfId="15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3" fontId="2" fillId="0" borderId="2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0" fillId="0" borderId="4" xfId="15" applyBorder="1" applyAlignment="1">
      <alignment/>
    </xf>
    <xf numFmtId="43" fontId="11" fillId="0" borderId="2" xfId="15" applyFont="1" applyBorder="1" applyAlignment="1">
      <alignment/>
    </xf>
    <xf numFmtId="43" fontId="11" fillId="0" borderId="3" xfId="15" applyFont="1" applyBorder="1" applyAlignment="1">
      <alignment/>
    </xf>
    <xf numFmtId="43" fontId="5" fillId="0" borderId="2" xfId="15" applyFont="1" applyBorder="1" applyAlignment="1">
      <alignment/>
    </xf>
    <xf numFmtId="43" fontId="5" fillId="0" borderId="3" xfId="15" applyFont="1" applyBorder="1" applyAlignment="1">
      <alignment/>
    </xf>
    <xf numFmtId="43" fontId="5" fillId="0" borderId="4" xfId="15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192" fontId="5" fillId="0" borderId="1" xfId="15" applyNumberFormat="1" applyFont="1" applyBorder="1" applyAlignment="1">
      <alignment/>
    </xf>
    <xf numFmtId="0" fontId="5" fillId="0" borderId="5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 applyAlignment="1">
      <alignment/>
    </xf>
    <xf numFmtId="0" fontId="1" fillId="0" borderId="0" xfId="0" applyFont="1" applyBorder="1" applyAlignment="1">
      <alignment/>
    </xf>
    <xf numFmtId="43" fontId="5" fillId="0" borderId="4" xfId="15" applyFont="1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3" fontId="2" fillId="0" borderId="9" xfId="15" applyFont="1" applyBorder="1" applyAlignment="1">
      <alignment/>
    </xf>
    <xf numFmtId="0" fontId="2" fillId="0" borderId="9" xfId="0" applyFont="1" applyBorder="1" applyAlignment="1">
      <alignment horizontal="left"/>
    </xf>
    <xf numFmtId="0" fontId="5" fillId="0" borderId="4" xfId="0" applyFont="1" applyBorder="1" applyAlignment="1">
      <alignment/>
    </xf>
    <xf numFmtId="43" fontId="5" fillId="0" borderId="0" xfId="0" applyNumberFormat="1" applyFont="1" applyAlignment="1">
      <alignment/>
    </xf>
    <xf numFmtId="43" fontId="2" fillId="0" borderId="4" xfId="15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43" fontId="15" fillId="0" borderId="1" xfId="15" applyFont="1" applyBorder="1" applyAlignment="1">
      <alignment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3" fontId="11" fillId="0" borderId="1" xfId="15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43" fontId="1" fillId="0" borderId="2" xfId="15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43" fontId="1" fillId="0" borderId="1" xfId="15" applyFont="1" applyBorder="1" applyAlignment="1">
      <alignment/>
    </xf>
    <xf numFmtId="43" fontId="1" fillId="0" borderId="1" xfId="15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15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3" fontId="5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22">
      <selection activeCell="B24" sqref="B24:B25"/>
    </sheetView>
  </sheetViews>
  <sheetFormatPr defaultColWidth="9.140625" defaultRowHeight="12.75"/>
  <cols>
    <col min="1" max="1" width="84.140625" style="0" bestFit="1" customWidth="1"/>
    <col min="2" max="2" width="12.7109375" style="9" bestFit="1" customWidth="1"/>
    <col min="5" max="5" width="11.00390625" style="0" bestFit="1" customWidth="1"/>
  </cols>
  <sheetData>
    <row r="1" spans="1:3" ht="23.25">
      <c r="A1" s="85" t="s">
        <v>252</v>
      </c>
      <c r="B1" s="85"/>
      <c r="C1" s="52"/>
    </row>
    <row r="2" spans="1:2" ht="23.25">
      <c r="A2" s="86" t="s">
        <v>0</v>
      </c>
      <c r="B2" s="86"/>
    </row>
    <row r="3" spans="1:2" s="1" customFormat="1" ht="23.25">
      <c r="A3" s="6" t="s">
        <v>2</v>
      </c>
      <c r="B3" s="7" t="s">
        <v>3</v>
      </c>
    </row>
    <row r="4" spans="1:2" ht="23.25" customHeight="1">
      <c r="A4" s="75" t="s">
        <v>278</v>
      </c>
      <c r="B4" s="10"/>
    </row>
    <row r="5" spans="1:2" ht="23.25" customHeight="1">
      <c r="A5" s="74" t="s">
        <v>279</v>
      </c>
      <c r="B5" s="11"/>
    </row>
    <row r="6" spans="1:2" ht="23.25">
      <c r="A6" s="62" t="s">
        <v>134</v>
      </c>
      <c r="B6" s="11">
        <v>74000</v>
      </c>
    </row>
    <row r="7" spans="1:2" ht="23.25">
      <c r="A7" s="57" t="s">
        <v>121</v>
      </c>
      <c r="B7" s="8">
        <v>138000</v>
      </c>
    </row>
    <row r="8" spans="1:2" ht="23.25">
      <c r="A8" s="57" t="s">
        <v>122</v>
      </c>
      <c r="B8" s="8">
        <v>164000</v>
      </c>
    </row>
    <row r="9" spans="1:2" ht="23.25">
      <c r="A9" s="57" t="s">
        <v>123</v>
      </c>
      <c r="B9" s="8">
        <v>392000</v>
      </c>
    </row>
    <row r="10" spans="1:3" ht="23.25">
      <c r="A10" s="57" t="s">
        <v>124</v>
      </c>
      <c r="B10" s="8">
        <v>243000</v>
      </c>
      <c r="C10" t="s">
        <v>106</v>
      </c>
    </row>
    <row r="11" spans="1:2" ht="23.25">
      <c r="A11" s="57" t="s">
        <v>125</v>
      </c>
      <c r="B11" s="8">
        <v>422000</v>
      </c>
    </row>
    <row r="12" spans="1:2" ht="23.25">
      <c r="A12" s="57" t="s">
        <v>126</v>
      </c>
      <c r="B12" s="8">
        <v>240800</v>
      </c>
    </row>
    <row r="13" spans="1:2" ht="23.25">
      <c r="A13" s="57" t="s">
        <v>127</v>
      </c>
      <c r="B13" s="8">
        <v>245200</v>
      </c>
    </row>
    <row r="14" spans="1:2" ht="23.25">
      <c r="A14" s="57" t="s">
        <v>116</v>
      </c>
      <c r="B14" s="8">
        <v>1576000</v>
      </c>
    </row>
    <row r="15" spans="1:2" ht="23.25">
      <c r="A15" s="57" t="s">
        <v>117</v>
      </c>
      <c r="B15" s="8">
        <v>413000</v>
      </c>
    </row>
    <row r="16" spans="1:2" ht="23.25">
      <c r="A16" s="57" t="s">
        <v>118</v>
      </c>
      <c r="B16" s="8">
        <v>300000</v>
      </c>
    </row>
    <row r="17" spans="1:2" ht="23.25">
      <c r="A17" s="57" t="s">
        <v>119</v>
      </c>
      <c r="B17" s="8">
        <v>413794</v>
      </c>
    </row>
    <row r="18" spans="1:2" ht="23.25">
      <c r="A18" s="57" t="s">
        <v>120</v>
      </c>
      <c r="B18" s="8">
        <v>663500</v>
      </c>
    </row>
    <row r="19" spans="1:2" ht="23.25">
      <c r="A19" s="60" t="s">
        <v>133</v>
      </c>
      <c r="B19" s="8">
        <v>103423</v>
      </c>
    </row>
    <row r="20" spans="1:2" ht="23.25">
      <c r="A20" s="57" t="s">
        <v>128</v>
      </c>
      <c r="B20" s="8">
        <v>61000</v>
      </c>
    </row>
    <row r="21" spans="1:2" ht="23.25">
      <c r="A21" s="57" t="s">
        <v>129</v>
      </c>
      <c r="B21" s="8">
        <v>169000</v>
      </c>
    </row>
    <row r="22" spans="1:2" ht="23.25">
      <c r="A22" s="57" t="s">
        <v>130</v>
      </c>
      <c r="B22" s="8">
        <v>317000</v>
      </c>
    </row>
    <row r="23" spans="1:2" ht="23.25">
      <c r="A23" s="57" t="s">
        <v>131</v>
      </c>
      <c r="B23" s="8">
        <v>661246.09</v>
      </c>
    </row>
    <row r="24" spans="1:2" ht="23.25">
      <c r="A24" s="57" t="s">
        <v>253</v>
      </c>
      <c r="B24" s="8">
        <v>332000</v>
      </c>
    </row>
    <row r="25" spans="1:2" ht="23.25">
      <c r="A25" s="57" t="s">
        <v>254</v>
      </c>
      <c r="B25" s="8">
        <v>258000</v>
      </c>
    </row>
    <row r="26" spans="1:2" ht="23.25">
      <c r="A26" s="57" t="s">
        <v>132</v>
      </c>
      <c r="B26" s="8">
        <v>102500</v>
      </c>
    </row>
    <row r="27" spans="1:2" ht="23.25">
      <c r="A27" s="57" t="s">
        <v>255</v>
      </c>
      <c r="B27" s="8">
        <v>385000</v>
      </c>
    </row>
    <row r="28" spans="1:2" ht="23.25">
      <c r="A28" s="57" t="s">
        <v>256</v>
      </c>
      <c r="B28" s="8">
        <v>25000</v>
      </c>
    </row>
    <row r="29" spans="1:2" ht="23.25">
      <c r="A29" s="57" t="s">
        <v>257</v>
      </c>
      <c r="B29" s="8">
        <v>2900</v>
      </c>
    </row>
    <row r="30" spans="1:2" ht="23.25">
      <c r="A30" s="57" t="s">
        <v>258</v>
      </c>
      <c r="B30" s="8">
        <v>15200</v>
      </c>
    </row>
    <row r="31" spans="1:2" ht="23.25">
      <c r="A31" s="57" t="s">
        <v>259</v>
      </c>
      <c r="B31" s="8">
        <v>3900</v>
      </c>
    </row>
    <row r="32" spans="1:5" ht="23.25">
      <c r="A32" s="57" t="s">
        <v>260</v>
      </c>
      <c r="B32" s="8">
        <v>17900</v>
      </c>
      <c r="E32" s="18"/>
    </row>
    <row r="33" spans="1:2" ht="23.25">
      <c r="A33" s="57" t="s">
        <v>261</v>
      </c>
      <c r="B33" s="8">
        <v>13040</v>
      </c>
    </row>
    <row r="34" spans="1:2" ht="23.25">
      <c r="A34" s="57" t="s">
        <v>262</v>
      </c>
      <c r="B34" s="8">
        <f>14060+1840</f>
        <v>15900</v>
      </c>
    </row>
    <row r="35" spans="1:2" ht="23.25">
      <c r="A35" s="57" t="s">
        <v>263</v>
      </c>
      <c r="B35" s="8">
        <v>3700</v>
      </c>
    </row>
    <row r="36" spans="1:2" ht="23.25">
      <c r="A36" s="57" t="s">
        <v>264</v>
      </c>
      <c r="B36" s="8">
        <v>457000</v>
      </c>
    </row>
    <row r="37" spans="1:2" ht="23.25">
      <c r="A37" s="13" t="s">
        <v>265</v>
      </c>
      <c r="B37" s="11">
        <v>18321.61</v>
      </c>
    </row>
    <row r="38" spans="1:2" ht="23.25">
      <c r="A38" s="55" t="s">
        <v>266</v>
      </c>
      <c r="B38" s="8">
        <v>29910.78</v>
      </c>
    </row>
    <row r="39" spans="1:2" ht="23.25">
      <c r="A39" s="55" t="s">
        <v>267</v>
      </c>
      <c r="B39" s="8">
        <v>53416.54</v>
      </c>
    </row>
    <row r="40" spans="1:2" ht="23.25">
      <c r="A40" s="55" t="s">
        <v>268</v>
      </c>
      <c r="B40" s="8">
        <v>40291.92</v>
      </c>
    </row>
    <row r="41" spans="1:2" ht="23.25">
      <c r="A41" s="55" t="s">
        <v>269</v>
      </c>
      <c r="B41" s="8">
        <v>45348.74</v>
      </c>
    </row>
    <row r="42" spans="1:2" ht="23.25">
      <c r="A42" s="55" t="s">
        <v>270</v>
      </c>
      <c r="B42" s="8">
        <v>82179.21</v>
      </c>
    </row>
    <row r="43" spans="1:2" ht="23.25">
      <c r="A43" s="55" t="s">
        <v>271</v>
      </c>
      <c r="B43" s="8">
        <v>50923.44</v>
      </c>
    </row>
    <row r="44" spans="1:2" ht="23.25">
      <c r="A44" s="55" t="s">
        <v>272</v>
      </c>
      <c r="B44" s="8">
        <v>35924.18</v>
      </c>
    </row>
    <row r="45" spans="1:2" ht="23.25">
      <c r="A45" s="55" t="s">
        <v>273</v>
      </c>
      <c r="B45" s="8">
        <v>40753.09</v>
      </c>
    </row>
    <row r="46" spans="1:2" ht="23.25">
      <c r="A46" s="55" t="s">
        <v>274</v>
      </c>
      <c r="B46" s="8">
        <v>38364.85</v>
      </c>
    </row>
    <row r="47" spans="1:2" ht="23.25">
      <c r="A47" s="55" t="s">
        <v>275</v>
      </c>
      <c r="B47" s="8">
        <v>54777.58</v>
      </c>
    </row>
    <row r="48" spans="1:2" ht="23.25">
      <c r="A48" s="55" t="s">
        <v>276</v>
      </c>
      <c r="B48" s="8">
        <v>5542.6</v>
      </c>
    </row>
    <row r="49" spans="1:2" ht="23.25">
      <c r="A49" s="55" t="s">
        <v>277</v>
      </c>
      <c r="B49" s="8">
        <v>7604.49</v>
      </c>
    </row>
    <row r="50" spans="1:2" ht="23.25">
      <c r="A50" s="77" t="s">
        <v>7</v>
      </c>
      <c r="B50" s="78">
        <f>SUM(B6:B49)</f>
        <v>8732362.12</v>
      </c>
    </row>
    <row r="51" spans="1:2" ht="23.25">
      <c r="A51" s="12" t="s">
        <v>4</v>
      </c>
      <c r="B51" s="10"/>
    </row>
    <row r="52" spans="1:2" ht="23.25">
      <c r="A52" s="13" t="s">
        <v>5</v>
      </c>
      <c r="B52" s="11"/>
    </row>
    <row r="53" spans="1:2" ht="23.25">
      <c r="A53" s="15" t="s">
        <v>107</v>
      </c>
      <c r="B53" s="8">
        <v>74000</v>
      </c>
    </row>
    <row r="54" spans="1:2" ht="23.25">
      <c r="A54" s="15" t="s">
        <v>90</v>
      </c>
      <c r="B54" s="7" t="s">
        <v>54</v>
      </c>
    </row>
    <row r="55" spans="1:2" ht="23.25">
      <c r="A55" s="79" t="s">
        <v>7</v>
      </c>
      <c r="B55" s="80">
        <f>SUM(B53:B54)</f>
        <v>74000</v>
      </c>
    </row>
    <row r="56" spans="1:2" ht="46.5">
      <c r="A56" s="14" t="s">
        <v>1</v>
      </c>
      <c r="B56" s="8"/>
    </row>
    <row r="57" spans="1:2" ht="23.25">
      <c r="A57" s="15" t="s">
        <v>6</v>
      </c>
      <c r="B57" s="7" t="s">
        <v>54</v>
      </c>
    </row>
    <row r="58" spans="1:2" ht="23.25">
      <c r="A58" s="79" t="s">
        <v>7</v>
      </c>
      <c r="B58" s="81">
        <f>SUM(B57)</f>
        <v>0</v>
      </c>
    </row>
    <row r="59" spans="1:2" ht="24" thickBot="1">
      <c r="A59" s="82" t="s">
        <v>8</v>
      </c>
      <c r="B59" s="83">
        <f>B50+B55+B58</f>
        <v>8806362.12</v>
      </c>
    </row>
    <row r="60" ht="24" thickTop="1"/>
  </sheetData>
  <mergeCells count="2">
    <mergeCell ref="A1:B1"/>
    <mergeCell ref="A2:B2"/>
  </mergeCells>
  <printOptions/>
  <pageMargins left="0.44" right="0.33" top="0.46" bottom="0.32" header="0.2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0">
      <selection activeCell="A36" sqref="A36"/>
    </sheetView>
  </sheetViews>
  <sheetFormatPr defaultColWidth="9.140625" defaultRowHeight="12.75"/>
  <cols>
    <col min="1" max="1" width="83.28125" style="3" customWidth="1"/>
    <col min="2" max="2" width="15.00390625" style="5" customWidth="1"/>
    <col min="3" max="3" width="11.00390625" style="3" bestFit="1" customWidth="1"/>
    <col min="4" max="4" width="9.140625" style="3" customWidth="1"/>
    <col min="5" max="5" width="12.421875" style="3" bestFit="1" customWidth="1"/>
    <col min="6" max="16384" width="9.140625" style="3" customWidth="1"/>
  </cols>
  <sheetData>
    <row r="1" spans="1:2" ht="23.25">
      <c r="A1" s="87" t="s">
        <v>9</v>
      </c>
      <c r="B1" s="87"/>
    </row>
    <row r="2" spans="1:2" s="1" customFormat="1" ht="23.25">
      <c r="A2" s="6" t="s">
        <v>2</v>
      </c>
      <c r="B2" s="7" t="s">
        <v>3</v>
      </c>
    </row>
    <row r="3" spans="1:2" ht="21.75">
      <c r="A3" s="24" t="s">
        <v>109</v>
      </c>
      <c r="B3" s="26"/>
    </row>
    <row r="4" spans="1:2" ht="21.75">
      <c r="A4" s="25" t="s">
        <v>12</v>
      </c>
      <c r="B4" s="27"/>
    </row>
    <row r="5" spans="1:2" ht="23.25">
      <c r="A5" s="21" t="s">
        <v>110</v>
      </c>
      <c r="B5" s="69">
        <v>1621334</v>
      </c>
    </row>
    <row r="6" spans="1:2" ht="21.75">
      <c r="A6" s="22" t="s">
        <v>14</v>
      </c>
      <c r="B6" s="20">
        <v>58800</v>
      </c>
    </row>
    <row r="7" spans="1:2" ht="21.75">
      <c r="A7" s="22" t="s">
        <v>15</v>
      </c>
      <c r="B7" s="20">
        <v>120800</v>
      </c>
    </row>
    <row r="8" spans="1:2" ht="21.75">
      <c r="A8" s="22" t="s">
        <v>87</v>
      </c>
      <c r="B8" s="20">
        <v>46480</v>
      </c>
    </row>
    <row r="9" spans="1:2" ht="21.75">
      <c r="A9" s="58" t="s">
        <v>111</v>
      </c>
      <c r="B9" s="20"/>
    </row>
    <row r="10" spans="1:2" ht="21.75">
      <c r="A10" s="22" t="s">
        <v>16</v>
      </c>
      <c r="B10" s="20">
        <v>20000</v>
      </c>
    </row>
    <row r="11" spans="1:2" ht="21.75">
      <c r="A11" s="22" t="s">
        <v>17</v>
      </c>
      <c r="B11" s="20">
        <v>98000</v>
      </c>
    </row>
    <row r="12" spans="1:2" ht="21.75">
      <c r="A12" s="59" t="s">
        <v>18</v>
      </c>
      <c r="B12" s="29"/>
    </row>
    <row r="13" spans="1:2" ht="21.75">
      <c r="A13" s="22" t="s">
        <v>138</v>
      </c>
      <c r="B13" s="20">
        <v>5000</v>
      </c>
    </row>
    <row r="14" spans="1:2" ht="21.75">
      <c r="A14" s="21" t="s">
        <v>69</v>
      </c>
      <c r="B14" s="20">
        <v>15000</v>
      </c>
    </row>
    <row r="15" spans="1:2" ht="21.75">
      <c r="A15" s="21" t="s">
        <v>70</v>
      </c>
      <c r="B15" s="20">
        <f>47000+56960+5000+8000+8000+5000+5000+10000</f>
        <v>144960</v>
      </c>
    </row>
    <row r="16" spans="1:2" ht="21.75">
      <c r="A16" s="21" t="s">
        <v>71</v>
      </c>
      <c r="B16" s="21"/>
    </row>
    <row r="17" spans="1:2" ht="21.75">
      <c r="A17" s="21" t="s">
        <v>136</v>
      </c>
      <c r="B17" s="20">
        <f>27600+3000+2400+3800+7000+6000+1500+30000+30000</f>
        <v>111300</v>
      </c>
    </row>
    <row r="18" spans="1:2" ht="21.75">
      <c r="A18" s="21" t="s">
        <v>137</v>
      </c>
      <c r="B18" s="20">
        <v>25000</v>
      </c>
    </row>
    <row r="19" spans="1:2" ht="21.75">
      <c r="A19" s="21" t="s">
        <v>72</v>
      </c>
      <c r="B19" s="20">
        <f>4600+2000+200+19885</f>
        <v>26685</v>
      </c>
    </row>
    <row r="20" spans="1:2" ht="21.75">
      <c r="A20" s="21" t="s">
        <v>73</v>
      </c>
      <c r="B20" s="20">
        <f>15000+7300+5150+4190+15000+3400</f>
        <v>50040</v>
      </c>
    </row>
    <row r="21" spans="1:2" ht="21.75">
      <c r="A21" s="21" t="s">
        <v>74</v>
      </c>
      <c r="B21" s="20">
        <v>6000</v>
      </c>
    </row>
    <row r="22" spans="1:2" ht="21.75">
      <c r="A22" s="21" t="s">
        <v>75</v>
      </c>
      <c r="B22" s="20">
        <f>13700+4000+78760+1000+29000+9200+13340+3210</f>
        <v>152210</v>
      </c>
    </row>
    <row r="23" spans="1:2" ht="21.75">
      <c r="A23" s="21" t="s">
        <v>135</v>
      </c>
      <c r="B23" s="20">
        <v>20000</v>
      </c>
    </row>
    <row r="24" spans="1:2" ht="21.75">
      <c r="A24" s="21" t="s">
        <v>76</v>
      </c>
      <c r="B24" s="20">
        <f>46480+80000</f>
        <v>126480</v>
      </c>
    </row>
    <row r="25" spans="1:2" ht="21.75">
      <c r="A25" s="23" t="s">
        <v>139</v>
      </c>
      <c r="B25" s="26">
        <f>4800+5000+20150+400+515+100000</f>
        <v>130865</v>
      </c>
    </row>
    <row r="26" spans="1:2" ht="21.75">
      <c r="A26" s="23" t="s">
        <v>140</v>
      </c>
      <c r="B26" s="26">
        <v>10000</v>
      </c>
    </row>
    <row r="27" spans="1:2" ht="21.75">
      <c r="A27" s="58" t="s">
        <v>19</v>
      </c>
      <c r="B27" s="26"/>
    </row>
    <row r="28" spans="1:2" ht="21.75">
      <c r="A28" s="46" t="s">
        <v>20</v>
      </c>
      <c r="B28" s="27"/>
    </row>
    <row r="29" spans="1:2" ht="21.75">
      <c r="A29" s="22" t="s">
        <v>21</v>
      </c>
      <c r="B29" s="20">
        <v>149291</v>
      </c>
    </row>
    <row r="30" spans="1:2" ht="21.75">
      <c r="A30" s="21" t="s">
        <v>22</v>
      </c>
      <c r="B30" s="20">
        <v>45474</v>
      </c>
    </row>
    <row r="31" spans="1:2" ht="21.75">
      <c r="A31" s="21" t="s">
        <v>23</v>
      </c>
      <c r="B31" s="20">
        <v>69700</v>
      </c>
    </row>
    <row r="32" spans="1:2" ht="21.75">
      <c r="A32" s="21" t="s">
        <v>141</v>
      </c>
      <c r="B32" s="20">
        <v>5000</v>
      </c>
    </row>
    <row r="33" spans="1:2" ht="21.75">
      <c r="A33" s="58" t="s">
        <v>112</v>
      </c>
      <c r="B33" s="20"/>
    </row>
    <row r="34" spans="1:2" ht="21.75">
      <c r="A34" s="23" t="s">
        <v>24</v>
      </c>
      <c r="B34" s="20">
        <v>70800</v>
      </c>
    </row>
    <row r="35" spans="1:2" ht="21.75">
      <c r="A35" s="21" t="s">
        <v>25</v>
      </c>
      <c r="B35" s="20">
        <v>1395000</v>
      </c>
    </row>
    <row r="36" spans="1:2" ht="21.75">
      <c r="A36" s="47" t="s">
        <v>113</v>
      </c>
      <c r="B36" s="20"/>
    </row>
    <row r="37" spans="1:2" ht="21.75">
      <c r="A37" s="23" t="s">
        <v>26</v>
      </c>
      <c r="B37" s="20">
        <f>30000+20400+39600+34830</f>
        <v>124830</v>
      </c>
    </row>
    <row r="38" spans="1:2" ht="21.75">
      <c r="A38" s="23" t="s">
        <v>27</v>
      </c>
      <c r="B38" s="20"/>
    </row>
    <row r="39" spans="1:2" ht="21.75">
      <c r="A39" s="23" t="s">
        <v>28</v>
      </c>
      <c r="B39" s="20"/>
    </row>
    <row r="40" spans="1:5" ht="23.25">
      <c r="A40" s="23" t="s">
        <v>29</v>
      </c>
      <c r="B40" s="8">
        <v>1144926.65</v>
      </c>
      <c r="E40" s="18">
        <f>91717.2+91438+91438+86866.1+233257.9+25590.15+99195.96+144192.84+25597.14+87389.6+17653.2+150590.56</f>
        <v>1144926.65</v>
      </c>
    </row>
    <row r="41" spans="1:2" ht="21.75">
      <c r="A41" s="23" t="s">
        <v>88</v>
      </c>
      <c r="B41" s="20">
        <v>130130</v>
      </c>
    </row>
    <row r="42" spans="1:2" ht="21.75">
      <c r="A42" s="23" t="s">
        <v>108</v>
      </c>
      <c r="B42" s="89" t="s">
        <v>54</v>
      </c>
    </row>
    <row r="43" spans="1:2" ht="21.75">
      <c r="A43" s="63" t="s">
        <v>142</v>
      </c>
      <c r="B43" s="20"/>
    </row>
    <row r="44" spans="1:2" ht="21.75">
      <c r="A44" s="64" t="s">
        <v>143</v>
      </c>
      <c r="B44" s="20">
        <v>5410</v>
      </c>
    </row>
    <row r="45" spans="1:2" ht="21.75">
      <c r="A45" s="64" t="s">
        <v>144</v>
      </c>
      <c r="B45" s="20">
        <v>49460</v>
      </c>
    </row>
    <row r="46" spans="1:2" ht="21.75">
      <c r="A46" s="47" t="s">
        <v>114</v>
      </c>
      <c r="B46" s="20"/>
    </row>
    <row r="47" spans="1:3" ht="43.5">
      <c r="A47" s="23" t="s">
        <v>30</v>
      </c>
      <c r="B47" s="20">
        <v>142689</v>
      </c>
      <c r="C47" s="18">
        <f>10000+5580+16200+43215+34200+3300+5100+980+24114</f>
        <v>142689</v>
      </c>
    </row>
    <row r="48" spans="1:2" ht="21.75">
      <c r="A48" s="47" t="s">
        <v>115</v>
      </c>
      <c r="B48" s="20"/>
    </row>
    <row r="49" spans="1:2" ht="21.75">
      <c r="A49" s="21" t="s">
        <v>31</v>
      </c>
      <c r="B49" s="20">
        <v>79852</v>
      </c>
    </row>
    <row r="50" spans="1:2" ht="23.25">
      <c r="A50" s="84" t="s">
        <v>7</v>
      </c>
      <c r="B50" s="73">
        <f>SUM(B3:B49)</f>
        <v>6201516.65</v>
      </c>
    </row>
  </sheetData>
  <mergeCells count="1">
    <mergeCell ref="A1:B1"/>
  </mergeCells>
  <printOptions/>
  <pageMargins left="0.4" right="0.23" top="0.32" bottom="0.47" header="0.12" footer="0.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21" sqref="B21"/>
    </sheetView>
  </sheetViews>
  <sheetFormatPr defaultColWidth="9.140625" defaultRowHeight="12.75"/>
  <cols>
    <col min="1" max="1" width="70.7109375" style="17" bestFit="1" customWidth="1"/>
    <col min="2" max="2" width="16.421875" style="16" customWidth="1"/>
    <col min="3" max="16384" width="9.140625" style="17" customWidth="1"/>
  </cols>
  <sheetData>
    <row r="1" spans="1:2" ht="23.25">
      <c r="A1" s="86" t="s">
        <v>13</v>
      </c>
      <c r="B1" s="86"/>
    </row>
    <row r="2" spans="1:2" s="1" customFormat="1" ht="23.25">
      <c r="A2" s="6" t="s">
        <v>2</v>
      </c>
      <c r="B2" s="7" t="s">
        <v>3</v>
      </c>
    </row>
    <row r="3" spans="1:2" s="1" customFormat="1" ht="23.25">
      <c r="A3" s="55" t="s">
        <v>32</v>
      </c>
      <c r="B3" s="7"/>
    </row>
    <row r="4" spans="1:2" ht="22.5" thickBot="1">
      <c r="A4" s="21" t="s">
        <v>10</v>
      </c>
      <c r="B4" s="29"/>
    </row>
    <row r="5" spans="1:2" ht="24" thickTop="1">
      <c r="A5" s="66" t="s">
        <v>145</v>
      </c>
      <c r="B5" s="65">
        <v>43350</v>
      </c>
    </row>
    <row r="6" spans="1:2" ht="23.25">
      <c r="A6" s="57" t="s">
        <v>146</v>
      </c>
      <c r="B6" s="8">
        <v>50000</v>
      </c>
    </row>
    <row r="7" spans="1:2" ht="23.25">
      <c r="A7" s="61" t="s">
        <v>147</v>
      </c>
      <c r="B7" s="10">
        <v>70000</v>
      </c>
    </row>
    <row r="8" spans="1:2" s="3" customFormat="1" ht="21.75">
      <c r="A8" s="21" t="s">
        <v>244</v>
      </c>
      <c r="B8" s="29"/>
    </row>
    <row r="9" spans="1:2" s="3" customFormat="1" ht="21.75">
      <c r="A9" s="21" t="s">
        <v>245</v>
      </c>
      <c r="B9" s="29">
        <v>19885</v>
      </c>
    </row>
    <row r="10" spans="1:2" s="3" customFormat="1" ht="21.75">
      <c r="A10" s="21" t="s">
        <v>246</v>
      </c>
      <c r="B10" s="29" t="s">
        <v>54</v>
      </c>
    </row>
    <row r="11" spans="1:2" s="3" customFormat="1" ht="21.75">
      <c r="A11" s="72" t="s">
        <v>7</v>
      </c>
      <c r="B11" s="73">
        <f>SUM(B5:B10)</f>
        <v>183235</v>
      </c>
    </row>
    <row r="21" ht="14.25">
      <c r="B21" s="16">
        <f>+1!B59+2!B50+3!B11+4!B52+5!B17+6!B19</f>
        <v>24040543.22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6">
      <selection activeCell="A15" sqref="A15"/>
    </sheetView>
  </sheetViews>
  <sheetFormatPr defaultColWidth="9.140625" defaultRowHeight="12.75"/>
  <cols>
    <col min="1" max="1" width="77.00390625" style="17" customWidth="1"/>
    <col min="2" max="2" width="19.421875" style="16" customWidth="1"/>
    <col min="3" max="4" width="11.00390625" style="3" bestFit="1" customWidth="1"/>
    <col min="5" max="5" width="9.140625" style="3" customWidth="1"/>
    <col min="6" max="16384" width="9.140625" style="17" customWidth="1"/>
  </cols>
  <sheetData>
    <row r="1" spans="1:2" ht="23.25">
      <c r="A1" s="87" t="s">
        <v>99</v>
      </c>
      <c r="B1" s="87"/>
    </row>
    <row r="2" spans="1:5" s="1" customFormat="1" ht="23.25">
      <c r="A2" s="6" t="s">
        <v>2</v>
      </c>
      <c r="B2" s="7" t="s">
        <v>3</v>
      </c>
      <c r="C2" s="3"/>
      <c r="D2" s="3"/>
      <c r="E2" s="3"/>
    </row>
    <row r="3" spans="1:5" s="1" customFormat="1" ht="23.25">
      <c r="A3" s="47" t="s">
        <v>34</v>
      </c>
      <c r="B3" s="34"/>
      <c r="C3" s="3"/>
      <c r="D3" s="3"/>
      <c r="E3" s="3"/>
    </row>
    <row r="4" spans="1:5" s="1" customFormat="1" ht="23.25">
      <c r="A4" s="54" t="s">
        <v>33</v>
      </c>
      <c r="B4" s="35"/>
      <c r="C4" s="3"/>
      <c r="D4" s="3"/>
      <c r="E4" s="3"/>
    </row>
    <row r="5" spans="1:2" s="3" customFormat="1" ht="21.75">
      <c r="A5" s="21" t="s">
        <v>84</v>
      </c>
      <c r="B5" s="29">
        <f>4400+700+1700</f>
        <v>6800</v>
      </c>
    </row>
    <row r="6" spans="1:2" s="3" customFormat="1" ht="21.75">
      <c r="A6" s="21" t="s">
        <v>85</v>
      </c>
      <c r="B6" s="29">
        <f>88850+4600+1400</f>
        <v>94850</v>
      </c>
    </row>
    <row r="7" spans="1:2" s="3" customFormat="1" ht="21.75">
      <c r="A7" s="47" t="s">
        <v>35</v>
      </c>
      <c r="B7" s="29">
        <f>6150+9100+3000</f>
        <v>18250</v>
      </c>
    </row>
    <row r="8" spans="1:2" s="3" customFormat="1" ht="21.75">
      <c r="A8" s="22" t="s">
        <v>38</v>
      </c>
      <c r="B8" s="29">
        <v>33000</v>
      </c>
    </row>
    <row r="9" spans="1:2" s="3" customFormat="1" ht="21.75">
      <c r="A9" s="22" t="s">
        <v>39</v>
      </c>
      <c r="B9" s="29">
        <f>4560+7640+11900+10590+2520+15810</f>
        <v>53020</v>
      </c>
    </row>
    <row r="10" spans="1:2" s="3" customFormat="1" ht="21.75">
      <c r="A10" s="22" t="s">
        <v>11</v>
      </c>
      <c r="B10" s="29" t="s">
        <v>148</v>
      </c>
    </row>
    <row r="11" spans="1:2" s="3" customFormat="1" ht="21.75">
      <c r="A11" s="45" t="s">
        <v>36</v>
      </c>
      <c r="B11" s="40"/>
    </row>
    <row r="12" spans="1:2" s="3" customFormat="1" ht="21.75">
      <c r="A12" s="46" t="s">
        <v>37</v>
      </c>
      <c r="B12" s="41"/>
    </row>
    <row r="13" spans="1:2" ht="21.75">
      <c r="A13" s="22" t="s">
        <v>67</v>
      </c>
      <c r="B13" s="29">
        <v>48000</v>
      </c>
    </row>
    <row r="14" spans="1:2" ht="21.75">
      <c r="A14" s="45" t="s">
        <v>40</v>
      </c>
      <c r="B14" s="38"/>
    </row>
    <row r="15" spans="1:2" ht="21.75">
      <c r="A15" s="45" t="s">
        <v>41</v>
      </c>
      <c r="B15" s="39"/>
    </row>
    <row r="16" spans="1:2" s="3" customFormat="1" ht="21.75">
      <c r="A16" s="21" t="s">
        <v>149</v>
      </c>
      <c r="B16" s="29">
        <f>3500+24000+24000+3000+3500+8600+4200+700+20000+1728+15000+2000+4800</f>
        <v>115028</v>
      </c>
    </row>
    <row r="17" spans="1:2" s="3" customFormat="1" ht="21.75">
      <c r="A17" s="21" t="s">
        <v>159</v>
      </c>
      <c r="B17" s="41">
        <v>2110</v>
      </c>
    </row>
    <row r="18" spans="1:2" ht="21.75">
      <c r="A18" s="47" t="s">
        <v>42</v>
      </c>
      <c r="B18" s="39"/>
    </row>
    <row r="19" spans="1:2" ht="21.75">
      <c r="A19" s="32" t="s">
        <v>158</v>
      </c>
      <c r="B19" s="40"/>
    </row>
    <row r="20" spans="1:4" ht="21.75">
      <c r="A20" s="67" t="s">
        <v>150</v>
      </c>
      <c r="B20" s="53">
        <f>SUM(C20:D20)</f>
        <v>168877</v>
      </c>
      <c r="C20" s="18">
        <f>8400+3000+35522+12600+13920+11345+1400+1870+32007+8400+2397+8900+1393+10426</f>
        <v>151580</v>
      </c>
      <c r="D20" s="18">
        <f>1182+1800+4250+1765+160+2650+5490</f>
        <v>17297</v>
      </c>
    </row>
    <row r="21" spans="1:5" ht="21.75">
      <c r="A21" s="67" t="s">
        <v>151</v>
      </c>
      <c r="B21" s="53">
        <f>SUM(C21:E21)</f>
        <v>193927</v>
      </c>
      <c r="C21" s="53">
        <f>130000-26250</f>
        <v>103750</v>
      </c>
      <c r="D21" s="18">
        <f>100000-34083</f>
        <v>65917</v>
      </c>
      <c r="E21" s="3">
        <f>8860+8400+3300+3700</f>
        <v>24260</v>
      </c>
    </row>
    <row r="22" spans="1:2" ht="21.75">
      <c r="A22" s="67" t="s">
        <v>152</v>
      </c>
      <c r="B22" s="53">
        <f>4250+3300+26520+26770+420+11600</f>
        <v>72860</v>
      </c>
    </row>
    <row r="23" spans="1:2" ht="21.75">
      <c r="A23" s="67" t="s">
        <v>153</v>
      </c>
      <c r="B23" s="53">
        <f>36142+48000+29998+22476+35528+30972+35301+32387+53374+2810+145532.7+90651.84+95828.28</f>
        <v>659000.8200000001</v>
      </c>
    </row>
    <row r="24" spans="1:2" ht="21.75">
      <c r="A24" s="67" t="s">
        <v>154</v>
      </c>
      <c r="B24" s="53">
        <v>21998</v>
      </c>
    </row>
    <row r="25" spans="1:2" ht="21.75">
      <c r="A25" s="67" t="s">
        <v>155</v>
      </c>
      <c r="B25" s="42" t="s">
        <v>54</v>
      </c>
    </row>
    <row r="26" spans="1:4" ht="21.75">
      <c r="A26" s="67" t="s">
        <v>169</v>
      </c>
      <c r="B26" s="53">
        <f>SUM(C26:D26)</f>
        <v>701277.13</v>
      </c>
      <c r="C26" s="53">
        <f>5400+70+50000+50000+4073</f>
        <v>109543</v>
      </c>
      <c r="D26" s="18">
        <f>3900+53500+89350+3639+60700+650+87500+1440+3900+28000+42492+840+1676+365+1000+7600+59662.13+1890+75060+68570</f>
        <v>591734.13</v>
      </c>
    </row>
    <row r="27" spans="1:2" ht="21.75">
      <c r="A27" s="67" t="s">
        <v>156</v>
      </c>
      <c r="B27" s="53">
        <f>7000+1828+840+430+48000+3870+12780+6049+16800+360+3300+4008+5500+200+1044</f>
        <v>112009</v>
      </c>
    </row>
    <row r="28" spans="1:2" ht="21.75">
      <c r="A28" s="67" t="s">
        <v>160</v>
      </c>
      <c r="B28" s="53">
        <f>99975+20131+15202</f>
        <v>135308</v>
      </c>
    </row>
    <row r="29" spans="1:4" ht="21.75">
      <c r="A29" s="67" t="s">
        <v>157</v>
      </c>
      <c r="B29" s="53">
        <f>211670+7000</f>
        <v>218670</v>
      </c>
      <c r="C29" s="3">
        <f>7000+50020+650+2900+2500+78000+7200+63400</f>
        <v>211670</v>
      </c>
      <c r="D29" s="3">
        <v>7000</v>
      </c>
    </row>
    <row r="30" spans="1:2" ht="21.75">
      <c r="A30" s="47" t="s">
        <v>89</v>
      </c>
      <c r="B30" s="53">
        <v>25000</v>
      </c>
    </row>
    <row r="31" spans="1:2" ht="21.75">
      <c r="A31" s="49" t="s">
        <v>43</v>
      </c>
      <c r="B31" s="30"/>
    </row>
    <row r="32" spans="1:2" s="3" customFormat="1" ht="21.75">
      <c r="A32" s="21" t="s">
        <v>78</v>
      </c>
      <c r="B32" s="29">
        <f>3700+5999+42750+14350+52500+4360</f>
        <v>123659</v>
      </c>
    </row>
    <row r="33" spans="1:2" ht="21.75">
      <c r="A33" s="21" t="s">
        <v>77</v>
      </c>
      <c r="B33" s="29">
        <f>1512+74239+2052+2160+2052+2052+1080</f>
        <v>85147</v>
      </c>
    </row>
    <row r="34" spans="1:2" ht="21.75">
      <c r="A34" s="47" t="s">
        <v>81</v>
      </c>
      <c r="B34" s="43" t="s">
        <v>54</v>
      </c>
    </row>
    <row r="35" spans="1:3" ht="21.75">
      <c r="A35" s="21" t="s">
        <v>83</v>
      </c>
      <c r="B35" s="29">
        <f>5150+8220</f>
        <v>13370</v>
      </c>
      <c r="C35" s="68"/>
    </row>
    <row r="36" spans="1:2" ht="21.75">
      <c r="A36" s="47" t="s">
        <v>44</v>
      </c>
      <c r="B36" s="29"/>
    </row>
    <row r="37" spans="1:2" ht="21.75">
      <c r="A37" s="21" t="s">
        <v>161</v>
      </c>
      <c r="B37" s="29">
        <v>39585</v>
      </c>
    </row>
    <row r="38" spans="1:2" ht="21.75">
      <c r="A38" s="19" t="s">
        <v>162</v>
      </c>
      <c r="B38" s="29">
        <v>28890</v>
      </c>
    </row>
    <row r="39" spans="1:4" ht="21.75">
      <c r="A39" s="19" t="s">
        <v>168</v>
      </c>
      <c r="B39" s="29">
        <f>274841.8+2900+2000+1740+100+650+321+2100+1200+3300+1000+12422.7</f>
        <v>302575.5</v>
      </c>
      <c r="C39" s="3">
        <f>3800+2900+500+2000+1740+100+400+650+500</f>
        <v>12590</v>
      </c>
      <c r="D39" s="18">
        <f>214+47900+2100+321+1200+3300+1000+61000+12422.7</f>
        <v>129457.7</v>
      </c>
    </row>
    <row r="40" spans="1:2" ht="21.75">
      <c r="A40" s="47" t="s">
        <v>46</v>
      </c>
      <c r="B40" s="29"/>
    </row>
    <row r="41" spans="1:2" ht="21.75">
      <c r="A41" s="21" t="s">
        <v>86</v>
      </c>
      <c r="B41" s="44"/>
    </row>
    <row r="42" spans="1:3" ht="21.75">
      <c r="A42" s="47" t="s">
        <v>102</v>
      </c>
      <c r="B42" s="40">
        <f>3800+3800+19700+12000+5500+2700+33000+8500+5700+45402</f>
        <v>140102</v>
      </c>
      <c r="C42" s="3">
        <f>10696+3990+810+7360+6100+2520+6970+1272+5684</f>
        <v>45402</v>
      </c>
    </row>
    <row r="43" spans="1:3" ht="21.75">
      <c r="A43" s="47" t="s">
        <v>103</v>
      </c>
      <c r="B43" s="40">
        <f>6500+2200+6000+7600+2700+2500+2200+16500+3000-3000+10000+165180</f>
        <v>221380</v>
      </c>
      <c r="C43" s="3">
        <f>12200+3460+1420+10460+5520+17090+10696+8500+1160+6626+2520+3040+4300+1200+4910+5520+6726+33746+1770+6918+6918+5560+4920</f>
        <v>165180</v>
      </c>
    </row>
    <row r="44" spans="1:4" ht="21.75">
      <c r="A44" s="47" t="s">
        <v>104</v>
      </c>
      <c r="B44" s="40">
        <v>138186</v>
      </c>
      <c r="C44" s="3">
        <f>100000-34400</f>
        <v>65600</v>
      </c>
      <c r="D44" s="3">
        <f>120000-47414</f>
        <v>72586</v>
      </c>
    </row>
    <row r="45" spans="1:4" ht="21.75">
      <c r="A45" s="47" t="s">
        <v>105</v>
      </c>
      <c r="B45" s="40">
        <v>94290</v>
      </c>
      <c r="C45" s="3">
        <f>7500+7500+6500+-500+3600+3000</f>
        <v>27600</v>
      </c>
      <c r="D45" s="18">
        <f>22940+11730+3320+8720+7350+1560+3420+250+2630+3180+1590</f>
        <v>66690</v>
      </c>
    </row>
    <row r="46" spans="1:2" ht="21.75">
      <c r="A46" s="47" t="s">
        <v>47</v>
      </c>
      <c r="B46" s="40"/>
    </row>
    <row r="47" spans="1:2" ht="21.75">
      <c r="A47" s="47" t="s">
        <v>45</v>
      </c>
      <c r="B47" s="41"/>
    </row>
    <row r="48" spans="1:2" ht="21.75">
      <c r="A48" s="21" t="s">
        <v>48</v>
      </c>
      <c r="B48" s="29">
        <v>35000</v>
      </c>
    </row>
    <row r="49" spans="1:2" ht="21.75">
      <c r="A49" s="21" t="s">
        <v>49</v>
      </c>
      <c r="B49" s="43" t="s">
        <v>54</v>
      </c>
    </row>
    <row r="50" spans="1:2" ht="21.75">
      <c r="A50" s="47" t="s">
        <v>50</v>
      </c>
      <c r="B50" s="30"/>
    </row>
    <row r="51" spans="1:4" ht="22.5" customHeight="1">
      <c r="A51" s="21" t="s">
        <v>51</v>
      </c>
      <c r="B51" s="76" t="s">
        <v>54</v>
      </c>
      <c r="D51" s="71" t="s">
        <v>167</v>
      </c>
    </row>
    <row r="52" spans="1:2" ht="23.25">
      <c r="A52" s="84" t="s">
        <v>7</v>
      </c>
      <c r="B52" s="73">
        <f>SUM(B5:B51)</f>
        <v>3902169.45</v>
      </c>
    </row>
    <row r="61" ht="21.75">
      <c r="D61" s="3" t="s">
        <v>148</v>
      </c>
    </row>
  </sheetData>
  <mergeCells count="1">
    <mergeCell ref="A1:B1"/>
  </mergeCells>
  <printOptions/>
  <pageMargins left="0.44" right="0.28" top="0.69" bottom="0.47" header="0.5" footer="0.2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6">
      <selection activeCell="B13" sqref="B13"/>
    </sheetView>
  </sheetViews>
  <sheetFormatPr defaultColWidth="9.140625" defaultRowHeight="12.75"/>
  <cols>
    <col min="1" max="1" width="70.7109375" style="0" bestFit="1" customWidth="1"/>
    <col min="2" max="2" width="16.28125" style="4" customWidth="1"/>
    <col min="3" max="3" width="11.28125" style="0" bestFit="1" customWidth="1"/>
  </cols>
  <sheetData>
    <row r="1" spans="1:2" ht="23.25">
      <c r="A1" s="86" t="s">
        <v>91</v>
      </c>
      <c r="B1" s="86"/>
    </row>
    <row r="2" spans="1:2" s="1" customFormat="1" ht="23.25">
      <c r="A2" s="6" t="s">
        <v>2</v>
      </c>
      <c r="B2" s="7" t="s">
        <v>3</v>
      </c>
    </row>
    <row r="3" spans="1:2" s="1" customFormat="1" ht="23.25">
      <c r="A3" s="48" t="s">
        <v>52</v>
      </c>
      <c r="B3" s="34"/>
    </row>
    <row r="4" spans="1:2" s="1" customFormat="1" ht="23.25">
      <c r="A4" s="47" t="s">
        <v>53</v>
      </c>
      <c r="B4" s="35"/>
    </row>
    <row r="5" spans="1:2" s="1" customFormat="1" ht="23.25">
      <c r="A5" s="21" t="s">
        <v>79</v>
      </c>
      <c r="B5" s="7" t="s">
        <v>54</v>
      </c>
    </row>
    <row r="6" spans="1:2" s="1" customFormat="1" ht="23.25">
      <c r="A6" s="21" t="s">
        <v>80</v>
      </c>
      <c r="B6" s="34" t="s">
        <v>54</v>
      </c>
    </row>
    <row r="7" spans="1:2" s="1" customFormat="1" ht="23.25">
      <c r="A7" s="45" t="s">
        <v>55</v>
      </c>
      <c r="B7" s="34"/>
    </row>
    <row r="8" spans="1:3" s="1" customFormat="1" ht="23.25">
      <c r="A8" s="45" t="s">
        <v>56</v>
      </c>
      <c r="B8" s="42"/>
      <c r="C8" s="3"/>
    </row>
    <row r="9" spans="1:3" s="1" customFormat="1" ht="23.25">
      <c r="A9" s="50" t="s">
        <v>164</v>
      </c>
      <c r="B9" s="43">
        <v>408000</v>
      </c>
      <c r="C9" s="3"/>
    </row>
    <row r="10" spans="1:3" s="1" customFormat="1" ht="23.25">
      <c r="A10" s="49" t="s">
        <v>82</v>
      </c>
      <c r="B10" s="43" t="s">
        <v>54</v>
      </c>
      <c r="C10" s="3"/>
    </row>
    <row r="11" spans="1:3" s="1" customFormat="1" ht="23.25">
      <c r="A11" s="49" t="s">
        <v>170</v>
      </c>
      <c r="B11" s="43">
        <v>2396000</v>
      </c>
      <c r="C11" s="3"/>
    </row>
    <row r="12" spans="1:3" s="1" customFormat="1" ht="23.25">
      <c r="A12" s="70" t="s">
        <v>166</v>
      </c>
      <c r="B12" s="8">
        <v>74700</v>
      </c>
      <c r="C12" s="3"/>
    </row>
    <row r="13" spans="1:3" s="1" customFormat="1" ht="23.25">
      <c r="A13" s="57" t="s">
        <v>280</v>
      </c>
      <c r="B13" s="8">
        <v>100000</v>
      </c>
      <c r="C13" s="3"/>
    </row>
    <row r="14" spans="1:2" ht="21.75">
      <c r="A14" s="45" t="s">
        <v>57</v>
      </c>
      <c r="B14" s="43"/>
    </row>
    <row r="15" spans="1:3" ht="21.75">
      <c r="A15" s="22" t="s">
        <v>165</v>
      </c>
      <c r="B15" s="29"/>
      <c r="C15" s="3"/>
    </row>
    <row r="16" spans="1:3" ht="23.25">
      <c r="A16" s="22" t="s">
        <v>163</v>
      </c>
      <c r="B16" s="8">
        <v>1863068</v>
      </c>
      <c r="C16" s="3"/>
    </row>
    <row r="17" spans="1:2" ht="21.75">
      <c r="A17" s="72" t="s">
        <v>7</v>
      </c>
      <c r="B17" s="73">
        <f>SUM(B5:B16)</f>
        <v>4841768</v>
      </c>
    </row>
    <row r="18" spans="1:2" ht="21.75">
      <c r="A18" s="3"/>
      <c r="B18" s="18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A25" sqref="A25"/>
    </sheetView>
  </sheetViews>
  <sheetFormatPr defaultColWidth="9.140625" defaultRowHeight="12.75"/>
  <cols>
    <col min="1" max="1" width="70.7109375" style="0" bestFit="1" customWidth="1"/>
    <col min="2" max="2" width="20.28125" style="4" customWidth="1"/>
  </cols>
  <sheetData>
    <row r="1" ht="12.75" hidden="1">
      <c r="A1" s="2"/>
    </row>
    <row r="2" ht="12.75" hidden="1">
      <c r="A2" s="2"/>
    </row>
    <row r="3" ht="12.75" hidden="1">
      <c r="A3" s="2"/>
    </row>
    <row r="4" ht="12.75" hidden="1"/>
    <row r="5" ht="12.75" hidden="1"/>
    <row r="6" ht="12.75" hidden="1"/>
    <row r="7" spans="1:2" ht="23.25">
      <c r="A7" s="86" t="s">
        <v>92</v>
      </c>
      <c r="B7" s="86"/>
    </row>
    <row r="8" spans="1:2" s="1" customFormat="1" ht="23.25">
      <c r="A8" s="6" t="s">
        <v>2</v>
      </c>
      <c r="B8" s="7" t="s">
        <v>3</v>
      </c>
    </row>
    <row r="9" spans="1:2" s="1" customFormat="1" ht="23.25">
      <c r="A9" s="32" t="s">
        <v>59</v>
      </c>
      <c r="B9" s="34"/>
    </row>
    <row r="10" spans="1:2" s="1" customFormat="1" ht="23.25">
      <c r="A10" s="33" t="s">
        <v>58</v>
      </c>
      <c r="B10" s="35"/>
    </row>
    <row r="11" spans="1:2" s="1" customFormat="1" ht="23.25">
      <c r="A11" s="21" t="s">
        <v>60</v>
      </c>
      <c r="B11" s="35"/>
    </row>
    <row r="12" spans="1:2" s="1" customFormat="1" ht="23.25">
      <c r="A12" s="47" t="s">
        <v>61</v>
      </c>
      <c r="B12" s="35"/>
    </row>
    <row r="13" spans="1:2" s="1" customFormat="1" ht="23.25">
      <c r="A13" s="22" t="s">
        <v>62</v>
      </c>
      <c r="B13" s="35">
        <v>51200</v>
      </c>
    </row>
    <row r="14" spans="1:2" s="1" customFormat="1" ht="23.25">
      <c r="A14" s="47" t="s">
        <v>63</v>
      </c>
      <c r="B14" s="36">
        <f>14920+33300</f>
        <v>48220</v>
      </c>
    </row>
    <row r="15" spans="1:2" s="1" customFormat="1" ht="23.25">
      <c r="A15" s="49" t="s">
        <v>68</v>
      </c>
      <c r="B15" s="7">
        <f>4500+900+672</f>
        <v>6072</v>
      </c>
    </row>
    <row r="16" spans="1:2" ht="21.75">
      <c r="A16" s="49" t="s">
        <v>64</v>
      </c>
      <c r="B16" s="28"/>
    </row>
    <row r="17" spans="1:2" ht="21.75">
      <c r="A17" s="47" t="s">
        <v>65</v>
      </c>
      <c r="B17" s="37"/>
    </row>
    <row r="18" spans="1:2" ht="21.75">
      <c r="A18" s="51" t="s">
        <v>66</v>
      </c>
      <c r="B18" s="31"/>
    </row>
    <row r="19" spans="1:2" ht="23.25">
      <c r="A19" s="84" t="s">
        <v>7</v>
      </c>
      <c r="B19" s="73">
        <f>SUM(B13:B18)</f>
        <v>105492</v>
      </c>
    </row>
  </sheetData>
  <mergeCells count="1">
    <mergeCell ref="A7:B7"/>
  </mergeCells>
  <printOptions/>
  <pageMargins left="0.75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8">
      <selection activeCell="D41" sqref="D41"/>
    </sheetView>
  </sheetViews>
  <sheetFormatPr defaultColWidth="9.140625" defaultRowHeight="12.75"/>
  <cols>
    <col min="1" max="1" width="9.28125" style="1" customWidth="1"/>
    <col min="2" max="2" width="8.421875" style="1" customWidth="1"/>
    <col min="3" max="3" width="69.57421875" style="1" customWidth="1"/>
    <col min="4" max="4" width="13.421875" style="9" customWidth="1"/>
    <col min="5" max="16384" width="9.140625" style="1" customWidth="1"/>
  </cols>
  <sheetData>
    <row r="1" spans="1:4" ht="23.25" customHeight="1" hidden="1">
      <c r="A1" s="85" t="s">
        <v>93</v>
      </c>
      <c r="B1" s="85"/>
      <c r="C1" s="85"/>
      <c r="D1" s="85"/>
    </row>
    <row r="2" spans="1:4" ht="23.25" customHeight="1" hidden="1">
      <c r="A2" s="85"/>
      <c r="B2" s="85"/>
      <c r="C2" s="85"/>
      <c r="D2" s="85"/>
    </row>
    <row r="3" spans="1:4" ht="23.25" customHeight="1" hidden="1">
      <c r="A3" s="85"/>
      <c r="B3" s="85"/>
      <c r="C3" s="85"/>
      <c r="D3" s="85"/>
    </row>
    <row r="4" spans="1:4" ht="23.25" customHeight="1" hidden="1">
      <c r="A4" s="85"/>
      <c r="B4" s="85"/>
      <c r="C4" s="85"/>
      <c r="D4" s="85"/>
    </row>
    <row r="5" spans="1:4" ht="23.25" customHeight="1" hidden="1">
      <c r="A5" s="85"/>
      <c r="B5" s="85"/>
      <c r="C5" s="85"/>
      <c r="D5" s="85"/>
    </row>
    <row r="6" spans="1:4" ht="23.25" customHeight="1" hidden="1">
      <c r="A6" s="85"/>
      <c r="B6" s="85"/>
      <c r="C6" s="85"/>
      <c r="D6" s="85"/>
    </row>
    <row r="7" spans="1:4" ht="23.25">
      <c r="A7" s="85"/>
      <c r="B7" s="85"/>
      <c r="C7" s="85"/>
      <c r="D7" s="85"/>
    </row>
    <row r="8" spans="1:4" ht="23.25">
      <c r="A8" s="6" t="s">
        <v>94</v>
      </c>
      <c r="B8" s="6" t="s">
        <v>95</v>
      </c>
      <c r="C8" s="6" t="s">
        <v>96</v>
      </c>
      <c r="D8" s="7" t="s">
        <v>3</v>
      </c>
    </row>
    <row r="9" spans="1:4" ht="23.25">
      <c r="A9" s="55" t="s">
        <v>171</v>
      </c>
      <c r="B9" s="56" t="s">
        <v>172</v>
      </c>
      <c r="C9" s="55" t="s">
        <v>173</v>
      </c>
      <c r="D9" s="8">
        <v>15000</v>
      </c>
    </row>
    <row r="10" spans="1:4" ht="23.25">
      <c r="A10" s="55" t="s">
        <v>174</v>
      </c>
      <c r="B10" s="56" t="s">
        <v>175</v>
      </c>
      <c r="C10" s="55" t="s">
        <v>181</v>
      </c>
      <c r="D10" s="8">
        <v>15000</v>
      </c>
    </row>
    <row r="11" spans="1:4" ht="23.25">
      <c r="A11" s="55" t="s">
        <v>174</v>
      </c>
      <c r="B11" s="56" t="s">
        <v>176</v>
      </c>
      <c r="C11" s="55" t="s">
        <v>182</v>
      </c>
      <c r="D11" s="8">
        <v>15000</v>
      </c>
    </row>
    <row r="12" spans="1:4" ht="23.25">
      <c r="A12" s="55" t="s">
        <v>174</v>
      </c>
      <c r="B12" s="56" t="s">
        <v>177</v>
      </c>
      <c r="C12" s="55" t="s">
        <v>183</v>
      </c>
      <c r="D12" s="8">
        <v>15000</v>
      </c>
    </row>
    <row r="13" spans="1:4" ht="23.25">
      <c r="A13" s="55" t="s">
        <v>174</v>
      </c>
      <c r="B13" s="56" t="s">
        <v>178</v>
      </c>
      <c r="C13" s="55" t="s">
        <v>184</v>
      </c>
      <c r="D13" s="8">
        <v>45000</v>
      </c>
    </row>
    <row r="14" spans="1:4" ht="23.25">
      <c r="A14" s="55" t="s">
        <v>174</v>
      </c>
      <c r="B14" s="56" t="s">
        <v>179</v>
      </c>
      <c r="C14" s="55" t="s">
        <v>185</v>
      </c>
      <c r="D14" s="8">
        <v>15000</v>
      </c>
    </row>
    <row r="15" spans="1:4" ht="23.25">
      <c r="A15" s="55" t="s">
        <v>174</v>
      </c>
      <c r="B15" s="56" t="s">
        <v>180</v>
      </c>
      <c r="C15" s="55" t="s">
        <v>186</v>
      </c>
      <c r="D15" s="8">
        <v>15000</v>
      </c>
    </row>
    <row r="16" spans="1:4" ht="23.25">
      <c r="A16" s="55" t="s">
        <v>187</v>
      </c>
      <c r="B16" s="56" t="s">
        <v>188</v>
      </c>
      <c r="C16" s="55" t="s">
        <v>228</v>
      </c>
      <c r="D16" s="8">
        <v>468000</v>
      </c>
    </row>
    <row r="17" spans="1:4" ht="23.25">
      <c r="A17" s="55" t="s">
        <v>187</v>
      </c>
      <c r="B17" s="56" t="s">
        <v>189</v>
      </c>
      <c r="C17" s="55" t="s">
        <v>229</v>
      </c>
      <c r="D17" s="8">
        <v>123000</v>
      </c>
    </row>
    <row r="18" spans="1:4" ht="23.25">
      <c r="A18" s="55" t="s">
        <v>187</v>
      </c>
      <c r="B18" s="56" t="s">
        <v>190</v>
      </c>
      <c r="C18" s="55" t="s">
        <v>230</v>
      </c>
      <c r="D18" s="8">
        <v>117000</v>
      </c>
    </row>
    <row r="19" spans="1:4" ht="23.25">
      <c r="A19" s="55" t="s">
        <v>191</v>
      </c>
      <c r="B19" s="56" t="s">
        <v>192</v>
      </c>
      <c r="C19" s="55" t="s">
        <v>193</v>
      </c>
      <c r="D19" s="8">
        <v>10000</v>
      </c>
    </row>
    <row r="20" spans="1:4" ht="23.25">
      <c r="A20" s="55" t="s">
        <v>191</v>
      </c>
      <c r="B20" s="56" t="s">
        <v>194</v>
      </c>
      <c r="C20" s="55" t="s">
        <v>196</v>
      </c>
      <c r="D20" s="8">
        <v>10000</v>
      </c>
    </row>
    <row r="21" spans="1:4" ht="23.25">
      <c r="A21" s="55" t="s">
        <v>191</v>
      </c>
      <c r="B21" s="56" t="s">
        <v>195</v>
      </c>
      <c r="C21" s="55" t="s">
        <v>197</v>
      </c>
      <c r="D21" s="8">
        <v>10000</v>
      </c>
    </row>
    <row r="22" spans="1:4" ht="23.25">
      <c r="A22" s="55" t="s">
        <v>191</v>
      </c>
      <c r="B22" s="56" t="s">
        <v>198</v>
      </c>
      <c r="C22" s="55" t="s">
        <v>203</v>
      </c>
      <c r="D22" s="8">
        <v>10000</v>
      </c>
    </row>
    <row r="23" spans="1:4" ht="23.25">
      <c r="A23" s="55" t="s">
        <v>191</v>
      </c>
      <c r="B23" s="56" t="s">
        <v>199</v>
      </c>
      <c r="C23" s="55" t="s">
        <v>204</v>
      </c>
      <c r="D23" s="8">
        <v>10000</v>
      </c>
    </row>
    <row r="24" spans="1:4" ht="23.25">
      <c r="A24" s="55" t="s">
        <v>191</v>
      </c>
      <c r="B24" s="56" t="s">
        <v>200</v>
      </c>
      <c r="C24" s="55" t="s">
        <v>205</v>
      </c>
      <c r="D24" s="8">
        <v>10000</v>
      </c>
    </row>
    <row r="25" spans="1:4" ht="23.25">
      <c r="A25" s="55" t="s">
        <v>191</v>
      </c>
      <c r="B25" s="56" t="s">
        <v>100</v>
      </c>
      <c r="C25" s="55" t="s">
        <v>206</v>
      </c>
      <c r="D25" s="8">
        <v>10640</v>
      </c>
    </row>
    <row r="26" spans="1:4" ht="23.25">
      <c r="A26" s="55" t="s">
        <v>191</v>
      </c>
      <c r="B26" s="56" t="s">
        <v>201</v>
      </c>
      <c r="C26" s="55" t="s">
        <v>207</v>
      </c>
      <c r="D26" s="8">
        <v>10000</v>
      </c>
    </row>
    <row r="27" spans="1:4" ht="23.25">
      <c r="A27" s="55" t="s">
        <v>191</v>
      </c>
      <c r="B27" s="56" t="s">
        <v>202</v>
      </c>
      <c r="C27" s="55" t="s">
        <v>208</v>
      </c>
      <c r="D27" s="8">
        <v>35840</v>
      </c>
    </row>
    <row r="28" spans="1:4" ht="23.25">
      <c r="A28" s="55" t="s">
        <v>191</v>
      </c>
      <c r="B28" s="56" t="s">
        <v>101</v>
      </c>
      <c r="C28" s="55" t="s">
        <v>193</v>
      </c>
      <c r="D28" s="8">
        <v>10000</v>
      </c>
    </row>
    <row r="29" spans="1:4" ht="23.25">
      <c r="A29" s="55" t="s">
        <v>209</v>
      </c>
      <c r="B29" s="56" t="s">
        <v>210</v>
      </c>
      <c r="C29" s="55" t="s">
        <v>211</v>
      </c>
      <c r="D29" s="8">
        <v>20000</v>
      </c>
    </row>
    <row r="30" spans="1:4" ht="23.25">
      <c r="A30" s="55" t="s">
        <v>212</v>
      </c>
      <c r="B30" s="56" t="s">
        <v>213</v>
      </c>
      <c r="C30" s="55" t="s">
        <v>214</v>
      </c>
      <c r="D30" s="8">
        <v>100000</v>
      </c>
    </row>
    <row r="31" spans="1:4" ht="23.25">
      <c r="A31" s="55" t="s">
        <v>215</v>
      </c>
      <c r="B31" s="56" t="s">
        <v>216</v>
      </c>
      <c r="C31" s="55" t="s">
        <v>217</v>
      </c>
      <c r="D31" s="8">
        <v>5000</v>
      </c>
    </row>
    <row r="32" spans="1:4" ht="23.25">
      <c r="A32" s="55" t="s">
        <v>218</v>
      </c>
      <c r="B32" s="56" t="s">
        <v>219</v>
      </c>
      <c r="C32" s="55" t="s">
        <v>98</v>
      </c>
      <c r="D32" s="8">
        <v>70800</v>
      </c>
    </row>
    <row r="33" spans="1:4" ht="23.25">
      <c r="A33" s="55" t="s">
        <v>220</v>
      </c>
      <c r="B33" s="56" t="s">
        <v>221</v>
      </c>
      <c r="C33" s="55" t="s">
        <v>222</v>
      </c>
      <c r="D33" s="8">
        <v>28000</v>
      </c>
    </row>
    <row r="34" spans="1:4" ht="23.25">
      <c r="A34" s="55" t="s">
        <v>223</v>
      </c>
      <c r="B34" s="56" t="s">
        <v>224</v>
      </c>
      <c r="C34" s="55" t="s">
        <v>225</v>
      </c>
      <c r="D34" s="8">
        <v>10000</v>
      </c>
    </row>
    <row r="35" spans="1:4" ht="23.25">
      <c r="A35" s="55" t="s">
        <v>227</v>
      </c>
      <c r="B35" s="56" t="s">
        <v>226</v>
      </c>
      <c r="C35" s="55" t="s">
        <v>97</v>
      </c>
      <c r="D35" s="8">
        <v>98000</v>
      </c>
    </row>
    <row r="36" spans="1:4" ht="23.25">
      <c r="A36" s="55" t="s">
        <v>234</v>
      </c>
      <c r="B36" s="56" t="s">
        <v>236</v>
      </c>
      <c r="C36" s="55" t="s">
        <v>231</v>
      </c>
      <c r="D36" s="8">
        <v>482000</v>
      </c>
    </row>
    <row r="37" spans="1:4" ht="23.25">
      <c r="A37" s="55" t="s">
        <v>234</v>
      </c>
      <c r="B37" s="56" t="s">
        <v>237</v>
      </c>
      <c r="C37" s="55" t="s">
        <v>232</v>
      </c>
      <c r="D37" s="8">
        <v>91000</v>
      </c>
    </row>
    <row r="38" spans="1:4" ht="23.25">
      <c r="A38" s="55" t="s">
        <v>235</v>
      </c>
      <c r="B38" s="56" t="s">
        <v>238</v>
      </c>
      <c r="C38" s="55" t="s">
        <v>233</v>
      </c>
      <c r="D38" s="8">
        <v>123000</v>
      </c>
    </row>
    <row r="39" spans="1:4" ht="23.25">
      <c r="A39" s="55" t="s">
        <v>240</v>
      </c>
      <c r="B39" s="56" t="s">
        <v>241</v>
      </c>
      <c r="C39" s="55" t="s">
        <v>239</v>
      </c>
      <c r="D39" s="8">
        <v>25000</v>
      </c>
    </row>
    <row r="40" spans="1:4" ht="23.25">
      <c r="A40" s="55" t="s">
        <v>248</v>
      </c>
      <c r="B40" s="56" t="s">
        <v>243</v>
      </c>
      <c r="C40" s="55" t="s">
        <v>242</v>
      </c>
      <c r="D40" s="8">
        <v>22000</v>
      </c>
    </row>
    <row r="41" spans="1:4" ht="23.25">
      <c r="A41" s="55"/>
      <c r="B41" s="56"/>
      <c r="C41" s="55" t="s">
        <v>247</v>
      </c>
      <c r="D41" s="8">
        <v>130130</v>
      </c>
    </row>
    <row r="42" spans="1:4" ht="23.25">
      <c r="A42" s="55"/>
      <c r="B42" s="56"/>
      <c r="C42" s="55" t="s">
        <v>249</v>
      </c>
      <c r="D42" s="8">
        <v>50000</v>
      </c>
    </row>
    <row r="43" spans="1:4" ht="23.25">
      <c r="A43" s="55"/>
      <c r="B43" s="56"/>
      <c r="C43" s="55" t="s">
        <v>250</v>
      </c>
      <c r="D43" s="8">
        <v>70000</v>
      </c>
    </row>
    <row r="44" spans="1:4" ht="23.25">
      <c r="A44" s="55"/>
      <c r="B44" s="56"/>
      <c r="C44" s="55" t="s">
        <v>251</v>
      </c>
      <c r="D44" s="8">
        <v>20000</v>
      </c>
    </row>
    <row r="45" spans="1:4" ht="23.25">
      <c r="A45" s="88" t="s">
        <v>7</v>
      </c>
      <c r="B45" s="88"/>
      <c r="C45" s="88"/>
      <c r="D45" s="8">
        <f>SUM(D9:D44)</f>
        <v>2314410</v>
      </c>
    </row>
  </sheetData>
  <mergeCells count="2">
    <mergeCell ref="A1:D7"/>
    <mergeCell ref="A45:C45"/>
  </mergeCells>
  <printOptions/>
  <pageMargins left="0.24" right="0.2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MoZarD</cp:lastModifiedBy>
  <cp:lastPrinted>2009-12-29T08:49:09Z</cp:lastPrinted>
  <dcterms:created xsi:type="dcterms:W3CDTF">2006-09-23T10:11:07Z</dcterms:created>
  <dcterms:modified xsi:type="dcterms:W3CDTF">2009-12-29T08:53:35Z</dcterms:modified>
  <cp:category/>
  <cp:version/>
  <cp:contentType/>
  <cp:contentStatus/>
</cp:coreProperties>
</file>